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jego\Downloads\"/>
    </mc:Choice>
  </mc:AlternateContent>
  <xr:revisionPtr revIDLastSave="0" documentId="13_ncr:1_{294B66C9-99A9-4440-9214-D01F96C095F7}" xr6:coauthVersionLast="47" xr6:coauthVersionMax="47" xr10:uidLastSave="{00000000-0000-0000-0000-000000000000}"/>
  <bookViews>
    <workbookView xWindow="-120" yWindow="-120" windowWidth="29040" windowHeight="15720" xr2:uid="{E64B3A34-A20D-4C2B-9FC4-4735AE5DEFDF}"/>
  </bookViews>
  <sheets>
    <sheet name="Feuil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88" i="2" l="1" a="1"/>
  <c r="AE88" i="2" s="1"/>
  <c r="AD88" i="2" a="1"/>
  <c r="AD88" i="2" s="1"/>
  <c r="AC88" i="2" a="1"/>
  <c r="AC88" i="2" s="1"/>
  <c r="AB88" i="2" a="1"/>
  <c r="AB88" i="2" s="1"/>
  <c r="AA88" i="2" a="1"/>
  <c r="AA88" i="2" s="1"/>
  <c r="Z205" i="2" l="1"/>
  <c r="Z149" i="2"/>
  <c r="Z161" i="2" s="1"/>
  <c r="O149" i="2"/>
  <c r="N105" i="2"/>
  <c r="Z105" i="2" s="1"/>
  <c r="N104" i="2"/>
  <c r="Z104" i="2" s="1"/>
  <c r="N103" i="2"/>
  <c r="Z103" i="2" s="1"/>
  <c r="Z99" i="2"/>
  <c r="Z96" i="2"/>
  <c r="Z75" i="2"/>
  <c r="M80" i="2" l="1"/>
  <c r="Z80" i="2" s="1"/>
  <c r="M79" i="2"/>
  <c r="Z79" i="2" s="1"/>
  <c r="M78" i="2"/>
  <c r="Z78" i="2" s="1"/>
  <c r="M81" i="2"/>
  <c r="Z106" i="2"/>
  <c r="Q108" i="2" s="1"/>
  <c r="Z108" i="2" s="1"/>
  <c r="N106" i="2"/>
  <c r="M82" i="2" l="1"/>
  <c r="Z81" i="2"/>
  <c r="Z82" i="2" s="1"/>
  <c r="I86" i="2" l="1"/>
  <c r="Z86" i="2" s="1"/>
  <c r="Z88" i="2" s="1"/>
  <c r="Z111" i="2" s="1"/>
  <c r="Z159" i="2" s="1"/>
  <c r="Z165" i="2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<sst xmlns="http://schemas.openxmlformats.org/spreadsheetml/2006/main" count="168" uniqueCount="120">
  <si>
    <t>H</t>
  </si>
  <si>
    <t>(ne pas remplir)</t>
  </si>
  <si>
    <t>Pour compléter le formulaire, Utiliser la touche Tab (tabulation) pour passer d'une cellule à saisir à une autre.</t>
  </si>
  <si>
    <t>Personne à contacter dans l’organisme pour complément d’information :</t>
  </si>
  <si>
    <t>Fonction :</t>
  </si>
  <si>
    <t>Téléphone :</t>
  </si>
  <si>
    <t>Courriel :</t>
  </si>
  <si>
    <t>NB :</t>
  </si>
  <si>
    <t>Pour tous renseignements concernant les calculs, vous pouvez vous adresser à la Fédération des offices à :</t>
  </si>
  <si>
    <t>Jean-François CHARRON</t>
  </si>
  <si>
    <t>jf.charron@foph.fr</t>
  </si>
  <si>
    <t>Fédération nationale des Offices Publics de l'Habitat</t>
  </si>
  <si>
    <t>14 rue Lord Byron – 75008 PARIS</t>
  </si>
  <si>
    <t>Arrondir à l'euro inférieur
 (sans décimale)</t>
  </si>
  <si>
    <t>€</t>
  </si>
  <si>
    <t>=  Assiette pour le calcul de la cotisation :</t>
  </si>
  <si>
    <t>(a)</t>
  </si>
  <si>
    <t>Tranches</t>
  </si>
  <si>
    <t>Taux de cotisation</t>
  </si>
  <si>
    <t>Cotisation par tranche</t>
  </si>
  <si>
    <t>TOTAL DE LA COTISATION DU BARÈME LOCATIF</t>
  </si>
  <si>
    <t>x 1,50 €</t>
  </si>
  <si>
    <t>x 1 €</t>
  </si>
  <si>
    <t>x 0,50 €</t>
  </si>
  <si>
    <t>TOTAL DE LA COTISATION DU BARÈME ACCESSION</t>
  </si>
  <si>
    <t xml:space="preserve"> (1) + (2)</t>
  </si>
  <si>
    <t>A</t>
  </si>
  <si>
    <t>arrondi à l'euro inférieur</t>
  </si>
  <si>
    <t>x</t>
  </si>
  <si>
    <t>=</t>
  </si>
  <si>
    <t>Nombre de personnes</t>
  </si>
  <si>
    <t>8,80 €</t>
  </si>
  <si>
    <t>B</t>
  </si>
  <si>
    <t>Remarque : le taux de la contribution porté en 2016 à 8,80 € par an et par personne reste inchangé</t>
  </si>
  <si>
    <t>C</t>
  </si>
  <si>
    <t>+</t>
  </si>
  <si>
    <t>-</t>
  </si>
  <si>
    <t>Cocher la case correspondant à votre mode de règlement :</t>
  </si>
  <si>
    <t xml:space="preserve">  Chèque bancaire ou postal</t>
  </si>
  <si>
    <t>40031  |  00001  |  0000287860R  |  22</t>
  </si>
  <si>
    <t xml:space="preserve"> Banque          Guichet             N° Compte              Clé RIB</t>
  </si>
  <si>
    <t>IBAN  :  FR49  4003  1000  0100  0028  7860  R22</t>
  </si>
  <si>
    <t>BIC  :  CDCG  FR  PP</t>
  </si>
  <si>
    <t>Fait à ........................................................................................  le ...................................      Le Directeur général :</t>
  </si>
  <si>
    <t>(c)</t>
  </si>
  <si>
    <t>(d)</t>
  </si>
  <si>
    <t xml:space="preserve"> (g)</t>
  </si>
  <si>
    <t xml:space="preserve">NOM DE L'ORGANISME : </t>
  </si>
  <si>
    <t>Merci d'indiquer le nom de l'orgnisme
dans le libellé de l'opération</t>
  </si>
  <si>
    <t xml:space="preserve">  Virement à notre compte – Caisse des Dépôts et Consignations</t>
  </si>
  <si>
    <r>
      <t xml:space="preserve">COTISATION  POUR  LES  RESSOURCES  DE  LA  FÉDÉRATION
</t>
    </r>
    <r>
      <rPr>
        <b/>
        <sz val="12"/>
        <color rgb="FF17365D"/>
        <rFont val="Calibri"/>
        <family val="2"/>
        <scheme val="minor"/>
      </rPr>
      <t>art. 26 des Statuts et 1.4 du Règlement Intérieur</t>
    </r>
  </si>
  <si>
    <r>
      <t xml:space="preserve">CONTRIBUTION DES ORGANISMES POUR L'EXERCICE
DES DROITS SYNDICAUX AU PLAN NATIONAL
DES PERSONNELS DES OPH ET DES AUTRES MEMBRES
COUVERTS PAR LA BRANCHE PROFESSIONNELLE
</t>
    </r>
    <r>
      <rPr>
        <b/>
        <sz val="12"/>
        <color rgb="FF17365D"/>
        <rFont val="Calibri"/>
        <family val="2"/>
        <scheme val="minor"/>
      </rPr>
      <t>art. 26 des Statuts et 1.5 du Règlement Intérieur</t>
    </r>
  </si>
  <si>
    <t>Compte 702 (SEM) ou 704 (OHLM) - Loyers :</t>
  </si>
  <si>
    <t>– Compte 7027 (SEM) ou 7047 (OHLM) - Logements en location-accession :</t>
  </si>
  <si>
    <r>
      <t xml:space="preserve">Répartition assiette </t>
    </r>
    <r>
      <rPr>
        <b/>
        <sz val="11"/>
        <color theme="1"/>
        <rFont val="Calibri"/>
        <family val="2"/>
        <scheme val="minor"/>
      </rPr>
      <t>(a)</t>
    </r>
  </si>
  <si>
    <r>
      <t>Total</t>
    </r>
    <r>
      <rPr>
        <b/>
        <sz val="11"/>
        <color rgb="FF17365D"/>
        <rFont val="Calibri"/>
        <family val="2"/>
        <scheme val="minor"/>
      </rPr>
      <t xml:space="preserve"> (a)</t>
    </r>
  </si>
  <si>
    <r>
      <t xml:space="preserve">Total  </t>
    </r>
    <r>
      <rPr>
        <b/>
        <sz val="11"/>
        <color rgb="FF17365D"/>
        <rFont val="Calibri"/>
        <family val="2"/>
        <scheme val="minor"/>
      </rPr>
      <t>(g)</t>
    </r>
  </si>
  <si>
    <r>
      <t xml:space="preserve">Total  </t>
    </r>
    <r>
      <rPr>
        <b/>
        <sz val="11"/>
        <color theme="1"/>
        <rFont val="Calibri"/>
        <family val="2"/>
        <scheme val="minor"/>
      </rPr>
      <t>(h)</t>
    </r>
  </si>
  <si>
    <r>
      <t xml:space="preserve">Nous certifions avoir réglé </t>
    </r>
    <r>
      <rPr>
        <b/>
        <sz val="11"/>
        <color rgb="FF17365D"/>
        <rFont val="Calibri"/>
        <family val="2"/>
        <scheme val="minor"/>
      </rPr>
      <t>globalement</t>
    </r>
    <r>
      <rPr>
        <sz val="11"/>
        <color rgb="FF17365D"/>
        <rFont val="Calibri"/>
        <family val="2"/>
        <scheme val="minor"/>
      </rPr>
      <t xml:space="preserve"> le montant à payer conformément à vos recommandations.</t>
    </r>
  </si>
  <si>
    <t>RÈGLEMENT DES COTISATIONS</t>
  </si>
  <si>
    <r>
      <t xml:space="preserve">SOLDE RESTANT </t>
    </r>
    <r>
      <rPr>
        <b/>
        <sz val="11"/>
        <color theme="1"/>
        <rFont val="Calibri"/>
        <family val="2"/>
      </rPr>
      <t>À</t>
    </r>
    <r>
      <rPr>
        <b/>
        <sz val="11"/>
        <color theme="1"/>
        <rFont val="Calibri"/>
        <family val="2"/>
        <scheme val="minor"/>
      </rPr>
      <t xml:space="preserve"> PAYER </t>
    </r>
  </si>
  <si>
    <r>
      <t>F</t>
    </r>
    <r>
      <rPr>
        <b/>
        <sz val="12"/>
        <color rgb="FF17365D"/>
        <rFont val="Calibri"/>
        <family val="2"/>
      </rPr>
      <t>É</t>
    </r>
    <r>
      <rPr>
        <b/>
        <sz val="12"/>
        <color rgb="FF17365D"/>
        <rFont val="Calibri"/>
        <family val="2"/>
        <scheme val="minor"/>
      </rPr>
      <t>D</t>
    </r>
    <r>
      <rPr>
        <b/>
        <sz val="12"/>
        <color rgb="FF17365D"/>
        <rFont val="Calibri"/>
        <family val="2"/>
      </rPr>
      <t>É</t>
    </r>
    <r>
      <rPr>
        <b/>
        <sz val="12"/>
        <color rgb="FF17365D"/>
        <rFont val="Calibri"/>
        <family val="2"/>
        <scheme val="minor"/>
      </rPr>
      <t>RATION NATIONALE DES OFFICES PUBLICS DE L'HABITAT</t>
    </r>
  </si>
  <si>
    <t>(ou toute personne habilitée)</t>
  </si>
  <si>
    <t>le montant à payer calculé ci-dessus est réglé globalement au nom de :</t>
  </si>
  <si>
    <r>
      <t xml:space="preserve">Ce formulaire servant de pièce comptable, </t>
    </r>
    <r>
      <rPr>
        <sz val="12"/>
        <color rgb="FFFF0000"/>
        <rFont val="Calibri"/>
        <family val="2"/>
        <scheme val="minor"/>
      </rPr>
      <t>i</t>
    </r>
    <r>
      <rPr>
        <b/>
        <sz val="12"/>
        <color rgb="FFFF0000"/>
        <rFont val="Calibri"/>
        <family val="2"/>
        <scheme val="minor"/>
      </rPr>
      <t>l ne sera pas établi de facture</t>
    </r>
    <r>
      <rPr>
        <sz val="12"/>
        <color rgb="FF17365D"/>
        <rFont val="Calibri"/>
        <family val="2"/>
        <scheme val="minor"/>
      </rPr>
      <t xml:space="preserve"> et</t>
    </r>
  </si>
  <si>
    <t>(à remplir)</t>
  </si>
  <si>
    <t>COTISATIONS 
ET CONTRIBUTIONS 
POUR L'ANNÉE 2026</t>
  </si>
  <si>
    <t>CALCUL DU DÉCOMPTE DE LA COTISATION POUR 2026</t>
  </si>
  <si>
    <r>
      <t xml:space="preserve">Total </t>
    </r>
    <r>
      <rPr>
        <b/>
        <sz val="11"/>
        <color theme="1"/>
        <rFont val="Calibri"/>
        <family val="2"/>
        <scheme val="minor"/>
      </rPr>
      <t>(b)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(minimum 1 970 €)</t>
    </r>
  </si>
  <si>
    <t>* taux d’appel de 100% (décision du Comité exécutif de l’USH pour 2026)</t>
  </si>
  <si>
    <t xml:space="preserve">Nombre de logements vendus en 2025 : </t>
  </si>
  <si>
    <t xml:space="preserve">Nombre de lots de lotissement vendus en 2025 : </t>
  </si>
  <si>
    <t>Nombre de lots (ou logements) principaux gérés en copropriétés au 31/12/2025 :</t>
  </si>
  <si>
    <t>TOTAL DE LA COTISATION 2026 :</t>
  </si>
  <si>
    <t>CALCUL DU DÉCOMPTE DE LA CONTRIBUTION POUR 2026</t>
  </si>
  <si>
    <t>Nombre de personnes inscrites à l'effectif au 31 décembre 2025 :</t>
  </si>
  <si>
    <t xml:space="preserve">TOTAL DE LA CONTRIBUTION 2026 : </t>
  </si>
  <si>
    <t xml:space="preserve">TOTAL DE LA COTISATION 2026 : </t>
  </si>
  <si>
    <r>
      <t>ACOMPTE PAY</t>
    </r>
    <r>
      <rPr>
        <b/>
        <sz val="11"/>
        <color theme="1"/>
        <rFont val="Calibri"/>
        <family val="2"/>
      </rPr>
      <t>É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</rPr>
      <t>À</t>
    </r>
    <r>
      <rPr>
        <b/>
        <sz val="11"/>
        <color theme="1"/>
        <rFont val="Calibri"/>
        <family val="2"/>
        <scheme val="minor"/>
      </rPr>
      <t xml:space="preserve"> D</t>
    </r>
    <r>
      <rPr>
        <b/>
        <sz val="11"/>
        <color theme="1"/>
        <rFont val="Calibri"/>
        <family val="2"/>
      </rPr>
      <t>É</t>
    </r>
    <r>
      <rPr>
        <b/>
        <sz val="11"/>
        <color theme="1"/>
        <rFont val="Calibri"/>
        <family val="2"/>
        <scheme val="minor"/>
      </rPr>
      <t>DUIRE</t>
    </r>
    <r>
      <rPr>
        <sz val="11"/>
        <color theme="1"/>
        <rFont val="Calibri"/>
        <family val="2"/>
        <scheme val="minor"/>
      </rPr>
      <t xml:space="preserve"> facture n° CO-260……….</t>
    </r>
  </si>
  <si>
    <t>BUDGET 2027</t>
  </si>
  <si>
    <r>
      <t xml:space="preserve">=  </t>
    </r>
    <r>
      <rPr>
        <b/>
        <sz val="11"/>
        <color theme="1"/>
        <rFont val="Calibri"/>
        <family val="2"/>
        <scheme val="minor"/>
      </rPr>
      <t>Assiette pour le calcul de la cotisation 2027</t>
    </r>
    <r>
      <rPr>
        <sz val="11"/>
        <color theme="1"/>
        <rFont val="Calibri"/>
        <family val="2"/>
        <scheme val="minor"/>
      </rPr>
      <t xml:space="preserve"> :</t>
    </r>
  </si>
  <si>
    <t>NOUVEAU</t>
  </si>
  <si>
    <r>
      <t xml:space="preserve">L’assiette de la cotisation est constituée par le montant des </t>
    </r>
    <r>
      <rPr>
        <b/>
        <sz val="11"/>
        <color theme="1"/>
        <rFont val="Calibri"/>
        <family val="2"/>
        <scheme val="minor"/>
      </rPr>
      <t xml:space="preserve">loyers comptabilisés au compte 702 (SEM) ou 704 (OHLM) en </t>
    </r>
    <r>
      <rPr>
        <b/>
        <sz val="11"/>
        <color rgb="FFFF0000"/>
        <rFont val="Calibri"/>
        <family val="2"/>
        <scheme val="minor"/>
      </rPr>
      <t>2024</t>
    </r>
    <r>
      <rPr>
        <sz val="11"/>
        <color theme="1"/>
        <rFont val="Calibri"/>
        <family val="2"/>
        <scheme val="minor"/>
      </rPr>
      <t xml:space="preserve"> après déduction du compte 7027 ou 7047 - Logements en location-accession</t>
    </r>
  </si>
  <si>
    <r>
      <t xml:space="preserve">EXERCICE </t>
    </r>
    <r>
      <rPr>
        <b/>
        <sz val="11"/>
        <color rgb="FFFF0000"/>
        <rFont val="Calibri"/>
        <family val="2"/>
        <scheme val="minor"/>
      </rPr>
      <t>2024</t>
    </r>
  </si>
  <si>
    <t>N°1 jusqu'à 65 000 000 €</t>
  </si>
  <si>
    <t>N°2 de 65 000 000 € à 130 000 000 €</t>
  </si>
  <si>
    <t>N°3 de 130 000 000 € à 260 000 000 €</t>
  </si>
  <si>
    <t>x 0,131 %</t>
  </si>
  <si>
    <t>x 0,073 %</t>
  </si>
  <si>
    <t>x 0,033 %</t>
  </si>
  <si>
    <t>N°4 au-delà de 260 000 000 €</t>
  </si>
  <si>
    <r>
      <t xml:space="preserve">La contribution pour l’exercice des droits syndicaux au plan national des personnels des OPH et des autres membres couverts par la branche professionnelle s’applique dans les organismes à </t>
    </r>
    <r>
      <rPr>
        <b/>
        <sz val="11"/>
        <color theme="1"/>
        <rFont val="Calibri"/>
        <family val="2"/>
        <scheme val="minor"/>
      </rPr>
      <t xml:space="preserve">l’ensemble des personnels inscrits à l’effectif au 31/12/2025 en </t>
    </r>
    <r>
      <rPr>
        <b/>
        <sz val="11"/>
        <color rgb="FFFF0000"/>
        <rFont val="Calibri"/>
        <family val="2"/>
        <scheme val="minor"/>
      </rPr>
      <t>personnes physiques</t>
    </r>
    <r>
      <rPr>
        <b/>
        <sz val="11"/>
        <color theme="1"/>
        <rFont val="Calibri"/>
        <family val="2"/>
        <scheme val="minor"/>
      </rPr>
      <t xml:space="preserve"> quels que soient leur statut et la nature de leur contrat de travail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.5"/>
        <color theme="1"/>
        <rFont val="Calibri"/>
        <family val="2"/>
        <scheme val="minor"/>
      </rPr>
      <t>(cf 1</t>
    </r>
    <r>
      <rPr>
        <i/>
        <vertAlign val="superscript"/>
        <sz val="10.5"/>
        <color theme="1"/>
        <rFont val="Calibri"/>
        <family val="2"/>
        <scheme val="minor"/>
      </rPr>
      <t>e</t>
    </r>
    <r>
      <rPr>
        <i/>
        <sz val="10.5"/>
        <color theme="1"/>
        <rFont val="Calibri"/>
        <family val="2"/>
        <scheme val="minor"/>
      </rPr>
      <t xml:space="preserve"> question de l’enquête fédérale 2025 sur les effectifs </t>
    </r>
    <r>
      <rPr>
        <i/>
        <sz val="10.5"/>
        <color rgb="FFFF0000"/>
        <rFont val="Calibri"/>
        <family val="2"/>
        <scheme val="minor"/>
      </rPr>
      <t>R10</t>
    </r>
    <r>
      <rPr>
        <i/>
        <sz val="10.5"/>
        <color theme="1"/>
        <rFont val="Calibri"/>
        <family val="2"/>
        <scheme val="minor"/>
      </rPr>
      <t>)</t>
    </r>
    <r>
      <rPr>
        <sz val="11"/>
        <color theme="1"/>
        <rFont val="Calibri"/>
        <family val="2"/>
        <scheme val="minor"/>
      </rPr>
      <t>.</t>
    </r>
  </si>
  <si>
    <t>x 0,024 %</t>
  </si>
  <si>
    <r>
      <t xml:space="preserve">EXERCICE </t>
    </r>
    <r>
      <rPr>
        <b/>
        <sz val="11"/>
        <color rgb="FFFF0000"/>
        <rFont val="Calibri"/>
        <family val="2"/>
        <scheme val="minor"/>
      </rPr>
      <t>2025</t>
    </r>
  </si>
  <si>
    <r>
      <t xml:space="preserve">Dans le cadre de l'élaboration des budgets 2027 de l'USH et de la FOPH, merci de renseigner </t>
    </r>
    <r>
      <rPr>
        <b/>
        <sz val="11"/>
        <color rgb="FF17365D"/>
        <rFont val="Calibri"/>
        <family val="2"/>
        <scheme val="minor"/>
      </rPr>
      <t xml:space="preserve">vos données </t>
    </r>
    <r>
      <rPr>
        <b/>
        <sz val="11"/>
        <color rgb="FFFF0000"/>
        <rFont val="Calibri"/>
        <family val="2"/>
        <scheme val="minor"/>
      </rPr>
      <t>2025</t>
    </r>
    <r>
      <rPr>
        <sz val="11"/>
        <color rgb="FF17365D"/>
        <rFont val="Calibri"/>
        <family val="2"/>
        <scheme val="minor"/>
      </rPr>
      <t xml:space="preserve"> ci-dessous :</t>
    </r>
  </si>
  <si>
    <r>
      <t xml:space="preserve">RÉPARTITION </t>
    </r>
    <r>
      <rPr>
        <b/>
        <sz val="11"/>
        <color theme="1"/>
        <rFont val="Calibri"/>
        <family val="2"/>
      </rPr>
      <t>DE LA COTISATION LOCATIVE 2026 ENTRE LA FOPH ET L'USH</t>
    </r>
  </si>
  <si>
    <t>AFFECTATION DE 50 € PAR AN ET PAR ORGANISME ADHÉRENT AU CFA LA FHABRIQUE</t>
  </si>
  <si>
    <t xml:space="preserve">Lors de sa réunion du 20 janvier 2026, le Conseil fédéral a voté le principe d’un versement de 50 € par an par chacun de nos adhérents au CFA la Fhabrique, afin de renforcer les liens entre eux. L'Assemblée générale réunit le 4 juin 2026 pendant la Convention de Vannes a confirmé cette décison (résolution n°7). Cette somme sera déduite du montant des cotisations versées par les adhérents sur la part fédérale et sera donc sans impact sur celui-ci. </t>
  </si>
  <si>
    <r>
      <t xml:space="preserve">DOCUMENT  DE  4  PAGES  À  IMPRIMER   ET  À  RETOURNER  SIGNÉ  EN  PDF </t>
    </r>
    <r>
      <rPr>
        <b/>
        <u/>
        <sz val="13"/>
        <color rgb="FFFF0000"/>
        <rFont val="Source Sans Pro Black"/>
        <family val="2"/>
      </rPr>
      <t>D'ICI LE 15 JUILLET 2026</t>
    </r>
    <r>
      <rPr>
        <b/>
        <sz val="13"/>
        <color rgb="FFDF680F"/>
        <rFont val="Calibri"/>
        <family val="2"/>
        <scheme val="minor"/>
      </rPr>
      <t xml:space="preserve">
AU  MAIL  CI-DESSUS OU  PAR  COURRIER  POSTAL  EN  2  EXEMPLAIRES  À  L’ADRESSE  SUIVANTE :</t>
    </r>
  </si>
  <si>
    <r>
      <t xml:space="preserve">2.1) Logements vendus en </t>
    </r>
    <r>
      <rPr>
        <b/>
        <sz val="11"/>
        <color rgb="FFFF0000"/>
        <rFont val="Calibri"/>
        <family val="2"/>
        <scheme val="minor"/>
      </rPr>
      <t>2025</t>
    </r>
    <r>
      <rPr>
        <sz val="11"/>
        <rFont val="Calibri"/>
        <family val="2"/>
        <scheme val="minor"/>
      </rPr>
      <t xml:space="preserve"> en location-accession, en accession classique, en bail réel solidaire et en prestations de services (CCMI, CPS)  </t>
    </r>
    <r>
      <rPr>
        <i/>
        <sz val="11"/>
        <rFont val="Calibri"/>
        <family val="2"/>
        <scheme val="minor"/>
      </rPr>
      <t xml:space="preserve">(cf. Fiche d’activité </t>
    </r>
    <r>
      <rPr>
        <b/>
        <i/>
        <sz val="11"/>
        <color rgb="FFFF0000"/>
        <rFont val="Calibri"/>
        <family val="2"/>
        <scheme val="minor"/>
      </rPr>
      <t>2025</t>
    </r>
    <r>
      <rPr>
        <i/>
        <sz val="11"/>
        <rFont val="Calibri"/>
        <family val="2"/>
        <scheme val="minor"/>
      </rPr>
      <t xml:space="preserve"> respectivement questions </t>
    </r>
    <r>
      <rPr>
        <i/>
        <sz val="11"/>
        <color rgb="FFFF0000"/>
        <rFont val="Calibri"/>
        <family val="2"/>
        <scheme val="minor"/>
      </rPr>
      <t>P151+P154+P157+P159</t>
    </r>
    <r>
      <rPr>
        <i/>
        <sz val="11"/>
        <rFont val="Calibri"/>
        <family val="2"/>
        <scheme val="minor"/>
      </rPr>
      <t xml:space="preserve"> onglet A12 et </t>
    </r>
    <r>
      <rPr>
        <i/>
        <sz val="11"/>
        <color rgb="FFFF0000"/>
        <rFont val="Calibri"/>
        <family val="2"/>
        <scheme val="minor"/>
      </rPr>
      <t>G3101+G3101a</t>
    </r>
    <r>
      <rPr>
        <i/>
        <sz val="11"/>
        <rFont val="Calibri"/>
        <family val="2"/>
        <scheme val="minor"/>
      </rPr>
      <t xml:space="preserve"> onglet A11)</t>
    </r>
  </si>
  <si>
    <r>
      <t xml:space="preserve">2.2) Lots de lotissement vendus en </t>
    </r>
    <r>
      <rPr>
        <b/>
        <sz val="11"/>
        <color rgb="FFFF0000"/>
        <rFont val="Calibri"/>
        <family val="2"/>
        <scheme val="minor"/>
      </rPr>
      <t>2025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(cf. Fiche d’activité </t>
    </r>
    <r>
      <rPr>
        <b/>
        <i/>
        <sz val="11"/>
        <color rgb="FFFF0000"/>
        <rFont val="Calibri"/>
        <family val="2"/>
        <scheme val="minor"/>
      </rPr>
      <t>2025</t>
    </r>
    <r>
      <rPr>
        <i/>
        <sz val="11"/>
        <color theme="1"/>
        <rFont val="Calibri"/>
        <family val="2"/>
        <scheme val="minor"/>
      </rPr>
      <t xml:space="preserve"> question </t>
    </r>
    <r>
      <rPr>
        <i/>
        <sz val="11"/>
        <color rgb="FFFF0000"/>
        <rFont val="Calibri"/>
        <family val="2"/>
        <scheme val="minor"/>
      </rPr>
      <t>P362</t>
    </r>
    <r>
      <rPr>
        <i/>
        <sz val="11"/>
        <color theme="1"/>
        <rFont val="Calibri"/>
        <family val="2"/>
        <scheme val="minor"/>
      </rPr>
      <t xml:space="preserve"> de l'onglet A13)</t>
    </r>
  </si>
  <si>
    <r>
      <t xml:space="preserve">2.3) Gestion de syndic en </t>
    </r>
    <r>
      <rPr>
        <b/>
        <sz val="11"/>
        <color rgb="FFFF0000"/>
        <rFont val="Calibri"/>
        <family val="2"/>
        <scheme val="minor"/>
      </rPr>
      <t>2025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(cf. Fiche d’activité </t>
    </r>
    <r>
      <rPr>
        <b/>
        <i/>
        <sz val="11"/>
        <color rgb="FFFF0000"/>
        <rFont val="Calibri"/>
        <family val="2"/>
        <scheme val="minor"/>
      </rPr>
      <t>2025</t>
    </r>
    <r>
      <rPr>
        <i/>
        <sz val="11"/>
        <color theme="1"/>
        <rFont val="Calibri"/>
        <family val="2"/>
        <scheme val="minor"/>
      </rPr>
      <t xml:space="preserve"> question </t>
    </r>
    <r>
      <rPr>
        <i/>
        <sz val="11"/>
        <color rgb="FFFF0000"/>
        <rFont val="Calibri"/>
        <family val="2"/>
        <scheme val="minor"/>
      </rPr>
      <t>G332</t>
    </r>
    <r>
      <rPr>
        <i/>
        <sz val="11"/>
        <color theme="1"/>
        <rFont val="Calibri"/>
        <family val="2"/>
        <scheme val="minor"/>
      </rPr>
      <t xml:space="preserve"> de l'onglet A11)</t>
    </r>
  </si>
  <si>
    <r>
      <t xml:space="preserve">Un accord confédéral est intervenu lors du Comité exécutif du 17/12/25, fixant à </t>
    </r>
    <r>
      <rPr>
        <b/>
        <sz val="11"/>
        <color theme="1"/>
        <rFont val="Calibri"/>
        <family val="2"/>
        <scheme val="minor"/>
      </rPr>
      <t>0,05214%</t>
    </r>
    <r>
      <rPr>
        <sz val="11"/>
        <color theme="1"/>
        <rFont val="Calibri"/>
        <family val="2"/>
        <scheme val="minor"/>
      </rPr>
      <t xml:space="preserve"> pour 2026 le taux à appliquer au </t>
    </r>
    <r>
      <rPr>
        <b/>
        <sz val="11"/>
        <color theme="1"/>
        <rFont val="Calibri"/>
        <family val="2"/>
        <scheme val="minor"/>
      </rPr>
      <t>total des bases locatives 2024</t>
    </r>
    <r>
      <rPr>
        <sz val="11"/>
        <color theme="1"/>
        <rFont val="Calibri"/>
        <family val="2"/>
        <scheme val="minor"/>
      </rPr>
      <t xml:space="preserve"> pour obtenir le montant du reversement de la FOPH à l'USH pour son fonctionnement. Le nouveau barème a été conçu de façon à stabiliser les cotisations versées par les organismes en 2026 par rapport à 2025. Par la suite, l'évolution globale sera arbitrée chaque année, de manière à rester raisonnable et supportable par les adhérents.</t>
    </r>
  </si>
  <si>
    <t>(f)</t>
  </si>
  <si>
    <t>(e)</t>
  </si>
  <si>
    <t>(2)</t>
  </si>
  <si>
    <t>x 80 €</t>
  </si>
  <si>
    <t>x 40 €</t>
  </si>
  <si>
    <t>x 10 %</t>
  </si>
  <si>
    <r>
      <t xml:space="preserve">Somme des 3 composantes
</t>
    </r>
    <r>
      <rPr>
        <b/>
        <sz val="11"/>
        <color rgb="FF17365D"/>
        <rFont val="Calibri"/>
        <family val="2"/>
        <scheme val="minor"/>
      </rPr>
      <t>(e) + (f) + (h)</t>
    </r>
  </si>
  <si>
    <r>
      <t xml:space="preserve">1) </t>
    </r>
    <r>
      <rPr>
        <b/>
        <u/>
        <sz val="11"/>
        <color rgb="FF17365D"/>
        <rFont val="Calibri"/>
        <family val="2"/>
        <scheme val="minor"/>
      </rPr>
      <t>Barème pour l’activité locative</t>
    </r>
  </si>
  <si>
    <r>
      <t xml:space="preserve">2) </t>
    </r>
    <r>
      <rPr>
        <b/>
        <u/>
        <sz val="11"/>
        <color rgb="FF17365D"/>
        <rFont val="Calibri"/>
        <family val="2"/>
        <scheme val="minor"/>
      </rPr>
      <t>Barème pour l’activité d’accession à la propriété</t>
    </r>
    <r>
      <rPr>
        <b/>
        <sz val="11"/>
        <color rgb="FF17365D"/>
        <rFont val="Calibri"/>
        <family val="2"/>
        <scheme val="minor"/>
      </rPr>
      <t xml:space="preserve"> </t>
    </r>
    <r>
      <rPr>
        <i/>
        <sz val="11"/>
        <color rgb="FF17365D"/>
        <rFont val="Calibri"/>
        <family val="2"/>
        <scheme val="minor"/>
      </rPr>
      <t>(vente de logements et de lots de lotissement, gestion de syndic)</t>
    </r>
  </si>
  <si>
    <r>
      <t>- du 1</t>
    </r>
    <r>
      <rPr>
        <vertAlign val="superscript"/>
        <sz val="11"/>
        <color rgb="FF17365D"/>
        <rFont val="Calibri"/>
        <family val="2"/>
        <scheme val="minor"/>
      </rPr>
      <t>er</t>
    </r>
    <r>
      <rPr>
        <sz val="11"/>
        <color rgb="FF17365D"/>
        <rFont val="Calibri"/>
        <family val="2"/>
        <scheme val="minor"/>
      </rPr>
      <t xml:space="preserve"> au 2000</t>
    </r>
    <r>
      <rPr>
        <vertAlign val="superscript"/>
        <sz val="11"/>
        <color rgb="FF17365D"/>
        <rFont val="Calibri"/>
        <family val="2"/>
        <scheme val="minor"/>
      </rPr>
      <t>e</t>
    </r>
    <r>
      <rPr>
        <sz val="11"/>
        <color rgb="FF17365D"/>
        <rFont val="Calibri"/>
        <family val="2"/>
        <scheme val="minor"/>
      </rPr>
      <t xml:space="preserve"> lot principal</t>
    </r>
  </si>
  <si>
    <r>
      <t>- du 2001</t>
    </r>
    <r>
      <rPr>
        <vertAlign val="superscript"/>
        <sz val="11"/>
        <color rgb="FF17365D"/>
        <rFont val="Calibri"/>
        <family val="2"/>
        <scheme val="minor"/>
      </rPr>
      <t>e</t>
    </r>
    <r>
      <rPr>
        <sz val="11"/>
        <color rgb="FF17365D"/>
        <rFont val="Calibri"/>
        <family val="2"/>
        <scheme val="minor"/>
      </rPr>
      <t xml:space="preserve"> au 4000</t>
    </r>
    <r>
      <rPr>
        <vertAlign val="superscript"/>
        <sz val="11"/>
        <color rgb="FF17365D"/>
        <rFont val="Calibri"/>
        <family val="2"/>
        <scheme val="minor"/>
      </rPr>
      <t>e</t>
    </r>
    <r>
      <rPr>
        <sz val="11"/>
        <color rgb="FF17365D"/>
        <rFont val="Calibri"/>
        <family val="2"/>
        <scheme val="minor"/>
      </rPr>
      <t xml:space="preserve"> lot principal</t>
    </r>
  </si>
  <si>
    <r>
      <t>- au-delà du 4000</t>
    </r>
    <r>
      <rPr>
        <vertAlign val="superscript"/>
        <sz val="11"/>
        <color rgb="FF17365D"/>
        <rFont val="Calibri"/>
        <family val="2"/>
        <scheme val="minor"/>
      </rPr>
      <t>e</t>
    </r>
    <r>
      <rPr>
        <sz val="11"/>
        <color rgb="FF17365D"/>
        <rFont val="Calibri"/>
        <family val="2"/>
        <scheme val="minor"/>
      </rPr>
      <t xml:space="preserve"> lot principal</t>
    </r>
  </si>
  <si>
    <t>(d)/2</t>
  </si>
  <si>
    <t>Ecart (b) - (c)      =</t>
  </si>
  <si>
    <t>(b) +/- (d)/2 = 
(1)</t>
  </si>
  <si>
    <r>
      <t xml:space="preserve">Afin d'étaler sur 2 ans les baisses et les hausses résultant du nouveau barème, cette année et uniquement cette année, la cotisation est diminuée de la moitié de l'écart </t>
    </r>
    <r>
      <rPr>
        <b/>
        <sz val="10"/>
        <color theme="1"/>
        <rFont val="Calibri"/>
        <family val="2"/>
      </rPr>
      <t>(d)</t>
    </r>
    <r>
      <rPr>
        <sz val="10"/>
        <color theme="1"/>
        <rFont val="Calibri"/>
        <family val="2"/>
      </rPr>
      <t xml:space="preserve"> positif ou majorée de la moitié de l'écart </t>
    </r>
    <r>
      <rPr>
        <b/>
        <sz val="10"/>
        <color theme="1"/>
        <rFont val="Calibri"/>
        <family val="2"/>
      </rPr>
      <t>(d)</t>
    </r>
    <r>
      <rPr>
        <sz val="10"/>
        <color theme="1"/>
        <rFont val="Calibri"/>
        <family val="2"/>
      </rPr>
      <t xml:space="preserve"> négatif</t>
    </r>
    <r>
      <rPr>
        <sz val="10"/>
        <color rgb="FFFF0000"/>
        <rFont val="Calibri"/>
        <family val="2"/>
      </rPr>
      <t xml:space="preserve"> </t>
    </r>
    <r>
      <rPr>
        <i/>
        <sz val="10"/>
        <color rgb="FFFF0000"/>
        <rFont val="Calibri"/>
        <family val="2"/>
      </rPr>
      <t>(ne concerne pas les  SEM adhérentes depuis 2026, sauf celles ayant payé une cotisation comme OPH en 2025)</t>
    </r>
  </si>
  <si>
    <r>
      <t xml:space="preserve">Rappel du </t>
    </r>
    <r>
      <rPr>
        <b/>
        <sz val="10"/>
        <color rgb="FF17365D"/>
        <rFont val="Calibri"/>
        <family val="2"/>
        <scheme val="minor"/>
      </rPr>
      <t>Total de la la cotisation du barème locatif 2025</t>
    </r>
    <r>
      <rPr>
        <sz val="10"/>
        <color rgb="FF17365D"/>
        <rFont val="Calibri"/>
        <family val="2"/>
        <scheme val="minor"/>
      </rPr>
      <t xml:space="preserve"> (abattement déduit le cas échéant)
ou pour les </t>
    </r>
    <r>
      <rPr>
        <b/>
        <sz val="10"/>
        <color rgb="FF17365D"/>
        <rFont val="Calibri"/>
        <family val="2"/>
        <scheme val="minor"/>
      </rPr>
      <t>adhésions courant 2025</t>
    </r>
    <r>
      <rPr>
        <sz val="10"/>
        <color rgb="FF17365D"/>
        <rFont val="Calibri"/>
        <family val="2"/>
        <scheme val="minor"/>
      </rPr>
      <t xml:space="preserve">, le montant de la </t>
    </r>
    <r>
      <rPr>
        <b/>
        <sz val="10"/>
        <color rgb="FF17365D"/>
        <rFont val="Calibri"/>
        <family val="2"/>
        <scheme val="minor"/>
      </rPr>
      <t>cotisation avant réduction</t>
    </r>
    <r>
      <rPr>
        <sz val="10"/>
        <color rgb="FF17365D"/>
        <rFont val="Calibri"/>
        <family val="2"/>
        <scheme val="minor"/>
      </rPr>
      <t xml:space="preserve"> </t>
    </r>
    <r>
      <rPr>
        <sz val="9.5"/>
        <color rgb="FF17365D"/>
        <rFont val="Calibri"/>
        <family val="2"/>
        <scheme val="minor"/>
      </rPr>
      <t>(cf facture d'adhésion)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</si>
</sst>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5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28"/>
      <color theme="5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color rgb="FFDF680F"/>
      <name val="Calibri"/>
      <family val="2"/>
      <scheme val="minor"/>
    </font>
    <font>
      <i/>
      <sz val="12"/>
      <color rgb="FF17365D"/>
      <name val="Calibri"/>
      <family val="2"/>
      <scheme val="minor"/>
    </font>
    <font>
      <b/>
      <sz val="12"/>
      <color rgb="FF17365D"/>
      <name val="Calibri"/>
      <family val="2"/>
      <scheme val="minor"/>
    </font>
    <font>
      <b/>
      <sz val="14"/>
      <color rgb="FF17365D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</font>
    <font>
      <sz val="14"/>
      <color rgb="FF17365D"/>
      <name val="Calibri"/>
      <family val="2"/>
      <scheme val="minor"/>
    </font>
    <font>
      <sz val="9"/>
      <color rgb="FF17365D"/>
      <name val="Calibri"/>
      <family val="2"/>
      <scheme val="minor"/>
    </font>
    <font>
      <sz val="12"/>
      <color rgb="FF17365D"/>
      <name val="Calibri"/>
      <family val="2"/>
      <scheme val="minor"/>
    </font>
    <font>
      <sz val="10"/>
      <color rgb="FF17365D"/>
      <name val="Calibri"/>
      <family val="2"/>
      <scheme val="minor"/>
    </font>
    <font>
      <sz val="11"/>
      <color rgb="FF17365D"/>
      <name val="Calibri"/>
      <family val="2"/>
      <scheme val="minor"/>
    </font>
    <font>
      <sz val="11"/>
      <color rgb="FFDF680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17365D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5"/>
      <color rgb="FF17365D"/>
      <name val="Calibri"/>
      <family val="2"/>
      <scheme val="minor"/>
    </font>
    <font>
      <b/>
      <sz val="11"/>
      <color rgb="FF17365D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rgb="FF17365D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9"/>
      <color rgb="FF17365D"/>
      <name val="Calibri"/>
      <family val="2"/>
      <scheme val="minor"/>
    </font>
    <font>
      <b/>
      <sz val="11"/>
      <color rgb="FFDF680F"/>
      <name val="Calibri"/>
      <family val="2"/>
      <scheme val="minor"/>
    </font>
    <font>
      <b/>
      <sz val="12"/>
      <color rgb="FFDF680F"/>
      <name val="Calibri"/>
      <family val="2"/>
      <scheme val="minor"/>
    </font>
    <font>
      <sz val="8"/>
      <color rgb="FF17365D"/>
      <name val="Calibri"/>
      <family val="2"/>
      <scheme val="minor"/>
    </font>
    <font>
      <b/>
      <sz val="12"/>
      <color rgb="FF17365D"/>
      <name val="Calibri"/>
      <family val="2"/>
    </font>
    <font>
      <i/>
      <sz val="10.5"/>
      <color theme="1"/>
      <name val="Calibri"/>
      <family val="2"/>
      <scheme val="minor"/>
    </font>
    <font>
      <i/>
      <vertAlign val="superscript"/>
      <sz val="10.5"/>
      <color theme="1"/>
      <name val="Calibri"/>
      <family val="2"/>
      <scheme val="minor"/>
    </font>
    <font>
      <i/>
      <sz val="10.5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17365D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i/>
      <sz val="10"/>
      <color rgb="FFFF0000"/>
      <name val="Calibri"/>
      <family val="2"/>
    </font>
    <font>
      <b/>
      <u/>
      <sz val="13"/>
      <color rgb="FFFF0000"/>
      <name val="Source Sans Pro Black"/>
      <family val="2"/>
    </font>
    <font>
      <b/>
      <sz val="10"/>
      <color theme="1"/>
      <name val="Calibri"/>
      <family val="2"/>
    </font>
    <font>
      <b/>
      <u/>
      <sz val="11"/>
      <color rgb="FF17365D"/>
      <name val="Calibri"/>
      <family val="2"/>
      <scheme val="minor"/>
    </font>
    <font>
      <i/>
      <sz val="11"/>
      <color rgb="FF17365D"/>
      <name val="Calibri"/>
      <family val="2"/>
      <scheme val="minor"/>
    </font>
    <font>
      <sz val="10.5"/>
      <color rgb="FF17365D"/>
      <name val="Calibri"/>
      <family val="2"/>
      <scheme val="minor"/>
    </font>
    <font>
      <vertAlign val="superscript"/>
      <sz val="11"/>
      <color rgb="FF17365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2">
    <xf numFmtId="0" fontId="0" fillId="0" borderId="0" xfId="0"/>
    <xf numFmtId="0" fontId="7" fillId="0" borderId="0" xfId="0" applyFont="1"/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3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16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Continuous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17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horizontal="center" vertical="center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0" fontId="26" fillId="0" borderId="7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0" fontId="26" fillId="0" borderId="3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25" fillId="0" borderId="0" xfId="0" applyFont="1" applyAlignment="1">
      <alignment horizontal="left" vertical="center"/>
    </xf>
    <xf numFmtId="0" fontId="31" fillId="0" borderId="6" xfId="0" applyFont="1" applyBorder="1" applyAlignment="1">
      <alignment vertical="center" wrapText="1"/>
    </xf>
    <xf numFmtId="0" fontId="30" fillId="0" borderId="7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0" fillId="0" borderId="26" xfId="0" applyBorder="1"/>
    <xf numFmtId="0" fontId="0" fillId="0" borderId="15" xfId="0" applyBorder="1"/>
    <xf numFmtId="0" fontId="0" fillId="0" borderId="16" xfId="0" applyBorder="1"/>
    <xf numFmtId="0" fontId="30" fillId="0" borderId="0" xfId="0" applyFont="1" applyAlignment="1">
      <alignment vertical="center"/>
    </xf>
    <xf numFmtId="0" fontId="0" fillId="0" borderId="0" xfId="0" quotePrefix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1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26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39" fillId="0" borderId="0" xfId="0" applyFont="1" applyAlignment="1">
      <alignment vertical="center" wrapText="1"/>
    </xf>
    <xf numFmtId="0" fontId="41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26" fillId="0" borderId="15" xfId="0" applyFont="1" applyBorder="1" applyAlignment="1">
      <alignment vertical="center" wrapText="1"/>
    </xf>
    <xf numFmtId="164" fontId="0" fillId="0" borderId="0" xfId="0" applyNumberFormat="1" applyAlignment="1">
      <alignment horizontal="centerContinuous"/>
    </xf>
    <xf numFmtId="0" fontId="26" fillId="0" borderId="0" xfId="0" applyFont="1" applyAlignment="1">
      <alignment horizontal="centerContinuous" vertical="center" wrapText="1"/>
    </xf>
    <xf numFmtId="0" fontId="0" fillId="0" borderId="0" xfId="0" applyAlignment="1">
      <alignment vertical="center" wrapText="1"/>
    </xf>
    <xf numFmtId="0" fontId="26" fillId="0" borderId="13" xfId="0" applyFont="1" applyBorder="1" applyAlignment="1">
      <alignment vertical="center" wrapText="1"/>
    </xf>
    <xf numFmtId="0" fontId="46" fillId="0" borderId="6" xfId="0" applyFont="1" applyBorder="1" applyAlignment="1">
      <alignment horizontal="centerContinuous" vertical="center" wrapText="1"/>
    </xf>
    <xf numFmtId="0" fontId="48" fillId="0" borderId="5" xfId="0" applyFont="1" applyBorder="1" applyAlignment="1">
      <alignment horizontal="centerContinuous" vertical="center" wrapText="1"/>
    </xf>
    <xf numFmtId="0" fontId="13" fillId="0" borderId="6" xfId="0" applyFont="1" applyBorder="1" applyAlignment="1">
      <alignment horizontal="centerContinuous" vertical="center" wrapText="1"/>
    </xf>
    <xf numFmtId="0" fontId="26" fillId="0" borderId="7" xfId="0" applyFont="1" applyBorder="1" applyAlignment="1">
      <alignment horizontal="centerContinuous" vertical="center" wrapText="1"/>
    </xf>
    <xf numFmtId="0" fontId="36" fillId="0" borderId="7" xfId="0" quotePrefix="1" applyFont="1" applyBorder="1" applyAlignment="1">
      <alignment horizontal="center" vertical="center"/>
    </xf>
    <xf numFmtId="0" fontId="30" fillId="0" borderId="0" xfId="0" applyFont="1" applyAlignment="1">
      <alignment horizontal="centerContinuous"/>
    </xf>
    <xf numFmtId="0" fontId="30" fillId="0" borderId="7" xfId="0" applyFont="1" applyBorder="1" applyAlignment="1">
      <alignment horizontal="right" vertical="center"/>
    </xf>
    <xf numFmtId="0" fontId="30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26" fillId="0" borderId="5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/>
    </xf>
    <xf numFmtId="3" fontId="30" fillId="0" borderId="6" xfId="0" applyNumberFormat="1" applyFont="1" applyBorder="1" applyAlignment="1">
      <alignment horizontal="right" vertical="center"/>
    </xf>
    <xf numFmtId="0" fontId="40" fillId="0" borderId="0" xfId="0" applyFont="1" applyAlignment="1">
      <alignment vertical="center" wrapText="1"/>
    </xf>
    <xf numFmtId="0" fontId="29" fillId="3" borderId="0" xfId="0" applyFont="1" applyFill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3" fontId="30" fillId="0" borderId="5" xfId="0" applyNumberFormat="1" applyFont="1" applyBorder="1" applyAlignment="1">
      <alignment horizontal="right" vertical="center" indent="1"/>
    </xf>
    <xf numFmtId="3" fontId="30" fillId="0" borderId="6" xfId="0" applyNumberFormat="1" applyFont="1" applyBorder="1" applyAlignment="1">
      <alignment horizontal="right" vertical="center" indent="1"/>
    </xf>
    <xf numFmtId="0" fontId="30" fillId="0" borderId="0" xfId="0" applyFont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3" fontId="30" fillId="2" borderId="5" xfId="0" applyNumberFormat="1" applyFont="1" applyFill="1" applyBorder="1" applyAlignment="1" applyProtection="1">
      <alignment horizontal="right" vertical="center" indent="1"/>
      <protection locked="0"/>
    </xf>
    <xf numFmtId="3" fontId="30" fillId="2" borderId="6" xfId="0" applyNumberFormat="1" applyFont="1" applyFill="1" applyBorder="1" applyAlignment="1" applyProtection="1">
      <alignment horizontal="right" vertical="center" indent="1"/>
      <protection locked="0"/>
    </xf>
    <xf numFmtId="0" fontId="11" fillId="0" borderId="4" xfId="0" applyFont="1" applyBorder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0" fillId="0" borderId="0" xfId="0" quotePrefix="1" applyAlignment="1">
      <alignment horizontal="left" vertical="center"/>
    </xf>
    <xf numFmtId="0" fontId="0" fillId="0" borderId="0" xfId="0"/>
    <xf numFmtId="0" fontId="0" fillId="0" borderId="1" xfId="0" applyBorder="1"/>
    <xf numFmtId="3" fontId="26" fillId="0" borderId="2" xfId="0" applyNumberFormat="1" applyFont="1" applyBorder="1" applyAlignment="1">
      <alignment horizontal="right" vertical="center" wrapText="1" indent="1"/>
    </xf>
    <xf numFmtId="3" fontId="26" fillId="0" borderId="11" xfId="0" applyNumberFormat="1" applyFont="1" applyBorder="1" applyAlignment="1">
      <alignment horizontal="right" vertical="center" wrapText="1" inden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3" fontId="26" fillId="2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26" fillId="2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12" fillId="0" borderId="15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6" fillId="0" borderId="4" xfId="0" applyFont="1" applyBorder="1" applyAlignment="1">
      <alignment horizontal="right" vertical="center" wrapText="1"/>
    </xf>
    <xf numFmtId="3" fontId="26" fillId="0" borderId="23" xfId="0" applyNumberFormat="1" applyFont="1" applyBorder="1" applyAlignment="1">
      <alignment horizontal="right" vertical="center" wrapText="1" indent="1"/>
    </xf>
    <xf numFmtId="3" fontId="26" fillId="0" borderId="24" xfId="0" applyNumberFormat="1" applyFont="1" applyBorder="1" applyAlignment="1">
      <alignment horizontal="right" vertical="center" wrapText="1" indent="1"/>
    </xf>
    <xf numFmtId="3" fontId="26" fillId="0" borderId="25" xfId="0" applyNumberFormat="1" applyFont="1" applyBorder="1" applyAlignment="1">
      <alignment horizontal="right" vertical="center" wrapText="1" indent="1"/>
    </xf>
    <xf numFmtId="0" fontId="0" fillId="0" borderId="8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 indent="1"/>
    </xf>
    <xf numFmtId="3" fontId="0" fillId="0" borderId="11" xfId="0" applyNumberFormat="1" applyBorder="1" applyAlignment="1">
      <alignment horizontal="right" vertical="center" indent="1"/>
    </xf>
    <xf numFmtId="3" fontId="0" fillId="0" borderId="5" xfId="0" applyNumberFormat="1" applyBorder="1" applyAlignment="1">
      <alignment horizontal="right" vertical="center" indent="1"/>
    </xf>
    <xf numFmtId="0" fontId="0" fillId="0" borderId="6" xfId="0" applyBorder="1" applyAlignment="1">
      <alignment horizontal="right" vertical="center" indent="1"/>
    </xf>
    <xf numFmtId="0" fontId="30" fillId="0" borderId="0" xfId="0" applyFont="1" applyAlignment="1">
      <alignment horizontal="center" vertical="center"/>
    </xf>
    <xf numFmtId="0" fontId="30" fillId="0" borderId="0" xfId="0" quotePrefix="1" applyFont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0" fillId="0" borderId="0" xfId="0" applyAlignment="1">
      <alignment horizontal="justify" vertical="center"/>
    </xf>
    <xf numFmtId="3" fontId="0" fillId="2" borderId="5" xfId="0" applyNumberFormat="1" applyFill="1" applyBorder="1" applyAlignment="1" applyProtection="1">
      <alignment horizontal="right" vertical="center" indent="1"/>
      <protection locked="0"/>
    </xf>
    <xf numFmtId="3" fontId="0" fillId="2" borderId="6" xfId="0" applyNumberFormat="1" applyFill="1" applyBorder="1" applyAlignment="1" applyProtection="1">
      <alignment horizontal="right" vertical="center" indent="1"/>
      <protection locked="0"/>
    </xf>
    <xf numFmtId="3" fontId="0" fillId="2" borderId="7" xfId="0" applyNumberFormat="1" applyFill="1" applyBorder="1" applyAlignment="1" applyProtection="1">
      <alignment horizontal="right" vertical="center" indent="1"/>
      <protection locked="0"/>
    </xf>
    <xf numFmtId="0" fontId="10" fillId="0" borderId="0" xfId="0" applyFont="1" applyAlignment="1">
      <alignment horizontal="center" vertical="center"/>
    </xf>
    <xf numFmtId="0" fontId="4" fillId="0" borderId="14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28" fillId="0" borderId="0" xfId="0" applyFont="1" applyAlignment="1">
      <alignment horizontal="center"/>
    </xf>
    <xf numFmtId="3" fontId="30" fillId="0" borderId="11" xfId="0" applyNumberFormat="1" applyFont="1" applyBorder="1" applyAlignment="1">
      <alignment horizontal="right" vertical="center" wrapText="1" indent="1"/>
    </xf>
    <xf numFmtId="0" fontId="9" fillId="0" borderId="5" xfId="0" quotePrefix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26" fillId="0" borderId="5" xfId="0" quotePrefix="1" applyFont="1" applyBorder="1" applyAlignment="1">
      <alignment horizontal="left" vertical="center" wrapText="1" indent="2"/>
    </xf>
    <xf numFmtId="0" fontId="26" fillId="0" borderId="6" xfId="0" applyFont="1" applyBorder="1" applyAlignment="1">
      <alignment horizontal="left" vertical="center" wrapText="1" indent="2"/>
    </xf>
    <xf numFmtId="0" fontId="0" fillId="0" borderId="19" xfId="0" applyBorder="1" applyAlignment="1">
      <alignment horizontal="center" vertical="center"/>
    </xf>
    <xf numFmtId="3" fontId="0" fillId="0" borderId="6" xfId="0" applyNumberFormat="1" applyBorder="1" applyAlignment="1">
      <alignment horizontal="right" vertical="center" indent="1"/>
    </xf>
    <xf numFmtId="49" fontId="35" fillId="0" borderId="6" xfId="0" quotePrefix="1" applyNumberFormat="1" applyFont="1" applyBorder="1" applyAlignment="1">
      <alignment horizontal="right" vertical="center" wrapText="1"/>
    </xf>
    <xf numFmtId="49" fontId="35" fillId="0" borderId="7" xfId="0" applyNumberFormat="1" applyFont="1" applyBorder="1" applyAlignment="1">
      <alignment horizontal="right" vertical="center" wrapText="1"/>
    </xf>
    <xf numFmtId="3" fontId="0" fillId="0" borderId="5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30" fillId="0" borderId="6" xfId="0" applyFont="1" applyBorder="1" applyAlignment="1">
      <alignment horizontal="right" vertical="center"/>
    </xf>
    <xf numFmtId="0" fontId="30" fillId="0" borderId="7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6" fillId="0" borderId="5" xfId="0" applyFont="1" applyBorder="1" applyAlignment="1">
      <alignment horizontal="left" vertical="center" wrapText="1" indent="1"/>
    </xf>
    <xf numFmtId="0" fontId="26" fillId="0" borderId="6" xfId="0" applyFont="1" applyBorder="1" applyAlignment="1">
      <alignment horizontal="left" vertical="center" wrapText="1" indent="1"/>
    </xf>
    <xf numFmtId="0" fontId="30" fillId="0" borderId="7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49" fontId="30" fillId="0" borderId="5" xfId="0" applyNumberFormat="1" applyFont="1" applyBorder="1" applyAlignment="1">
      <alignment horizontal="center" vertical="center" wrapText="1"/>
    </xf>
    <xf numFmtId="49" fontId="30" fillId="0" borderId="7" xfId="0" applyNumberFormat="1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 wrapText="1"/>
    </xf>
    <xf numFmtId="0" fontId="36" fillId="0" borderId="6" xfId="0" applyFont="1" applyBorder="1" applyAlignment="1">
      <alignment wrapText="1"/>
    </xf>
    <xf numFmtId="0" fontId="0" fillId="0" borderId="7" xfId="0" applyBorder="1" applyAlignment="1">
      <alignment wrapText="1"/>
    </xf>
    <xf numFmtId="0" fontId="26" fillId="0" borderId="7" xfId="0" applyFont="1" applyBorder="1" applyAlignment="1">
      <alignment horizontal="left" vertical="center" wrapText="1" indent="1"/>
    </xf>
    <xf numFmtId="3" fontId="49" fillId="0" borderId="20" xfId="0" applyNumberFormat="1" applyFont="1" applyBorder="1" applyAlignment="1">
      <alignment horizontal="right" vertical="center" wrapText="1" indent="1"/>
    </xf>
    <xf numFmtId="3" fontId="49" fillId="0" borderId="21" xfId="0" applyNumberFormat="1" applyFont="1" applyBorder="1" applyAlignment="1">
      <alignment horizontal="right" vertical="center" wrapText="1" indent="1"/>
    </xf>
    <xf numFmtId="3" fontId="26" fillId="0" borderId="20" xfId="0" applyNumberFormat="1" applyFont="1" applyBorder="1" applyAlignment="1">
      <alignment horizontal="right" vertical="center" wrapText="1" indent="1"/>
    </xf>
    <xf numFmtId="3" fontId="26" fillId="0" borderId="21" xfId="0" applyNumberFormat="1" applyFont="1" applyBorder="1" applyAlignment="1">
      <alignment horizontal="right" vertical="center" wrapText="1" indent="1"/>
    </xf>
    <xf numFmtId="0" fontId="26" fillId="0" borderId="9" xfId="0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vertical="center"/>
      <protection locked="0"/>
    </xf>
    <xf numFmtId="0" fontId="4" fillId="2" borderId="7" xfId="0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2" fillId="2" borderId="5" xfId="0" applyFont="1" applyFill="1" applyBorder="1" applyAlignment="1" applyProtection="1">
      <alignment horizontal="center" vertical="center" wrapText="1"/>
      <protection locked="0"/>
    </xf>
    <xf numFmtId="0" fontId="22" fillId="2" borderId="6" xfId="0" applyFont="1" applyFill="1" applyBorder="1" applyAlignment="1" applyProtection="1">
      <alignment horizontal="center" vertical="center" wrapText="1"/>
      <protection locked="0"/>
    </xf>
    <xf numFmtId="0" fontId="22" fillId="2" borderId="7" xfId="0" applyFont="1" applyFill="1" applyBorder="1" applyAlignment="1" applyProtection="1">
      <alignment horizontal="center" vertical="center" wrapText="1"/>
      <protection locked="0"/>
    </xf>
    <xf numFmtId="0" fontId="22" fillId="2" borderId="5" xfId="0" applyFont="1" applyFill="1" applyBorder="1" applyAlignment="1" applyProtection="1">
      <alignment vertical="center" wrapText="1"/>
      <protection locked="0"/>
    </xf>
    <xf numFmtId="0" fontId="22" fillId="2" borderId="6" xfId="0" applyFont="1" applyFill="1" applyBorder="1" applyAlignment="1" applyProtection="1">
      <alignment vertical="center" wrapText="1"/>
      <protection locked="0"/>
    </xf>
    <xf numFmtId="0" fontId="22" fillId="2" borderId="7" xfId="0" applyFont="1" applyFill="1" applyBorder="1" applyAlignment="1" applyProtection="1">
      <alignment vertical="center" wrapText="1"/>
      <protection locked="0"/>
    </xf>
    <xf numFmtId="164" fontId="22" fillId="2" borderId="5" xfId="0" applyNumberFormat="1" applyFont="1" applyFill="1" applyBorder="1" applyAlignment="1" applyProtection="1">
      <alignment vertical="center" wrapText="1"/>
      <protection locked="0"/>
    </xf>
    <xf numFmtId="164" fontId="22" fillId="2" borderId="6" xfId="0" applyNumberFormat="1" applyFont="1" applyFill="1" applyBorder="1" applyAlignment="1" applyProtection="1">
      <alignment vertical="center" wrapText="1"/>
      <protection locked="0"/>
    </xf>
    <xf numFmtId="164" fontId="22" fillId="2" borderId="7" xfId="0" applyNumberFormat="1" applyFont="1" applyFill="1" applyBorder="1" applyAlignment="1" applyProtection="1">
      <alignment vertical="center" wrapText="1"/>
      <protection locked="0"/>
    </xf>
    <xf numFmtId="3" fontId="49" fillId="0" borderId="2" xfId="0" applyNumberFormat="1" applyFont="1" applyBorder="1" applyAlignment="1">
      <alignment horizontal="right" vertical="center" wrapText="1" indent="1"/>
    </xf>
    <xf numFmtId="3" fontId="49" fillId="0" borderId="11" xfId="0" applyNumberFormat="1" applyFont="1" applyBorder="1" applyAlignment="1">
      <alignment horizontal="right" vertical="center" wrapText="1" indent="1"/>
    </xf>
    <xf numFmtId="0" fontId="31" fillId="0" borderId="0" xfId="0" applyFont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0" fillId="0" borderId="6" xfId="0" applyNumberFormat="1" applyFont="1" applyBorder="1" applyAlignment="1">
      <alignment horizontal="center" vertical="center"/>
    </xf>
    <xf numFmtId="49" fontId="30" fillId="0" borderId="7" xfId="0" applyNumberFormat="1" applyFont="1" applyBorder="1" applyAlignment="1">
      <alignment horizontal="center" vertical="center"/>
    </xf>
    <xf numFmtId="49" fontId="0" fillId="0" borderId="5" xfId="0" quotePrefix="1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0" fontId="36" fillId="0" borderId="6" xfId="0" applyFont="1" applyBorder="1" applyAlignment="1">
      <alignment horizontal="left" vertical="center" wrapText="1"/>
    </xf>
    <xf numFmtId="0" fontId="0" fillId="0" borderId="0" xfId="0" applyAlignment="1">
      <alignment horizontal="justify" wrapText="1"/>
    </xf>
    <xf numFmtId="0" fontId="25" fillId="0" borderId="5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25" fillId="0" borderId="5" xfId="0" quotePrefix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3" fontId="32" fillId="0" borderId="5" xfId="0" applyNumberFormat="1" applyFont="1" applyBorder="1" applyAlignment="1">
      <alignment horizontal="right" vertical="center" wrapText="1" indent="1"/>
    </xf>
    <xf numFmtId="3" fontId="32" fillId="0" borderId="6" xfId="0" applyNumberFormat="1" applyFont="1" applyBorder="1" applyAlignment="1">
      <alignment horizontal="right" vertical="center" wrapText="1" inden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57" fillId="0" borderId="5" xfId="0" applyFont="1" applyBorder="1" applyAlignment="1">
      <alignment horizontal="right" vertical="center" wrapText="1"/>
    </xf>
    <xf numFmtId="0" fontId="57" fillId="0" borderId="6" xfId="0" applyFont="1" applyBorder="1" applyAlignment="1">
      <alignment horizontal="right" vertical="center" wrapText="1"/>
    </xf>
    <xf numFmtId="3" fontId="0" fillId="0" borderId="20" xfId="0" applyNumberFormat="1" applyBorder="1" applyAlignment="1">
      <alignment horizontal="right" vertical="center" indent="1"/>
    </xf>
    <xf numFmtId="3" fontId="0" fillId="0" borderId="21" xfId="0" applyNumberFormat="1" applyBorder="1" applyAlignment="1">
      <alignment horizontal="right" vertical="center" indent="1"/>
    </xf>
    <xf numFmtId="3" fontId="26" fillId="0" borderId="5" xfId="0" applyNumberFormat="1" applyFont="1" applyBorder="1" applyAlignment="1" applyProtection="1">
      <alignment horizontal="right" vertical="center" wrapText="1" indent="1"/>
    </xf>
    <xf numFmtId="3" fontId="26" fillId="0" borderId="6" xfId="0" applyNumberFormat="1" applyFont="1" applyBorder="1" applyAlignment="1" applyProtection="1">
      <alignment horizontal="right" vertical="center" wrapText="1" inden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55</xdr:row>
      <xdr:rowOff>9525</xdr:rowOff>
    </xdr:from>
    <xdr:to>
      <xdr:col>31</xdr:col>
      <xdr:colOff>225425</xdr:colOff>
      <xdr:row>58</xdr:row>
      <xdr:rowOff>136526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1163300"/>
          <a:ext cx="7483475" cy="69088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208</xdr:row>
      <xdr:rowOff>70929</xdr:rowOff>
    </xdr:from>
    <xdr:to>
      <xdr:col>32</xdr:col>
      <xdr:colOff>15875</xdr:colOff>
      <xdr:row>212</xdr:row>
      <xdr:rowOff>172479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4864806"/>
          <a:ext cx="7741383" cy="82838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172</xdr:row>
          <xdr:rowOff>219075</xdr:rowOff>
        </xdr:from>
        <xdr:to>
          <xdr:col>5</xdr:col>
          <xdr:colOff>0</xdr:colOff>
          <xdr:row>174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174</xdr:row>
          <xdr:rowOff>200025</xdr:rowOff>
        </xdr:from>
        <xdr:to>
          <xdr:col>5</xdr:col>
          <xdr:colOff>28575</xdr:colOff>
          <xdr:row>176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12</xdr:col>
      <xdr:colOff>219806</xdr:colOff>
      <xdr:row>0</xdr:row>
      <xdr:rowOff>0</xdr:rowOff>
    </xdr:from>
    <xdr:to>
      <xdr:col>20</xdr:col>
      <xdr:colOff>18658</xdr:colOff>
      <xdr:row>6</xdr:row>
      <xdr:rowOff>53975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1268" y="0"/>
          <a:ext cx="1748399" cy="1196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f.charron@foph.fr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4C7DC-68C9-4A5E-9B27-D79BA051B4ED}">
  <dimension ref="A7:AG206"/>
  <sheetViews>
    <sheetView showGridLines="0" tabSelected="1" topLeftCell="A83" zoomScale="130" zoomScaleNormal="130" workbookViewId="0">
      <selection activeCell="AJ94" sqref="AJ94"/>
    </sheetView>
  </sheetViews>
  <sheetFormatPr baseColWidth="10" defaultColWidth="11.42578125" defaultRowHeight="15" x14ac:dyDescent="0.25"/>
  <cols>
    <col min="1" max="33" width="3.5703125" customWidth="1"/>
  </cols>
  <sheetData>
    <row r="7" spans="3:32" ht="36" x14ac:dyDescent="0.25">
      <c r="U7" s="199" t="s">
        <v>0</v>
      </c>
      <c r="V7" s="200"/>
      <c r="W7" s="201"/>
      <c r="X7" s="202"/>
      <c r="Y7" s="201"/>
      <c r="Z7" s="202"/>
      <c r="AA7" s="201"/>
      <c r="AB7" s="202"/>
      <c r="AC7" s="201"/>
      <c r="AD7" s="202"/>
      <c r="AE7" s="201"/>
      <c r="AF7" s="202"/>
    </row>
    <row r="8" spans="3:32" x14ac:dyDescent="0.25">
      <c r="W8" s="184" t="s">
        <v>1</v>
      </c>
      <c r="X8" s="184"/>
      <c r="Y8" s="184"/>
      <c r="Z8" s="184"/>
      <c r="AA8" s="184"/>
      <c r="AB8" s="184"/>
      <c r="AC8" s="184"/>
      <c r="AD8" s="184"/>
      <c r="AE8" s="184"/>
      <c r="AF8" s="184"/>
    </row>
    <row r="11" spans="3:32" ht="18.75" x14ac:dyDescent="0.3">
      <c r="E11" s="7" t="s">
        <v>47</v>
      </c>
      <c r="F11" s="11"/>
      <c r="G11" s="11"/>
      <c r="H11" s="11"/>
      <c r="I11" s="11"/>
      <c r="J11" s="11"/>
      <c r="K11" s="11"/>
      <c r="L11" s="11"/>
      <c r="M11" s="7"/>
      <c r="N11" s="8"/>
      <c r="O11" s="8"/>
      <c r="P11" s="8"/>
      <c r="Q11" s="8"/>
      <c r="R11" s="8"/>
      <c r="S11" s="8"/>
      <c r="T11" s="8"/>
      <c r="U11" s="11"/>
      <c r="V11" s="11"/>
      <c r="W11" s="11"/>
      <c r="X11" s="11"/>
      <c r="Y11" s="11"/>
      <c r="Z11" s="11"/>
      <c r="AA11" s="11"/>
      <c r="AB11" s="11"/>
      <c r="AC11" s="11"/>
    </row>
    <row r="13" spans="3:32" ht="18.75" x14ac:dyDescent="0.25">
      <c r="E13" s="185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7"/>
    </row>
    <row r="14" spans="3:32" x14ac:dyDescent="0.25">
      <c r="E14" s="203" t="s">
        <v>65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</row>
    <row r="16" spans="3:32" x14ac:dyDescent="0.25">
      <c r="C16" s="188" t="s">
        <v>2</v>
      </c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</row>
    <row r="19" spans="5:29" x14ac:dyDescent="0.25">
      <c r="E19" s="189" t="s">
        <v>66</v>
      </c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1"/>
    </row>
    <row r="20" spans="5:29" x14ac:dyDescent="0.25">
      <c r="E20" s="192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4"/>
    </row>
    <row r="21" spans="5:29" x14ac:dyDescent="0.25">
      <c r="E21" s="192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4"/>
    </row>
    <row r="22" spans="5:29" x14ac:dyDescent="0.25">
      <c r="E22" s="192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4"/>
    </row>
    <row r="23" spans="5:29" x14ac:dyDescent="0.25">
      <c r="E23" s="192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4"/>
    </row>
    <row r="24" spans="5:29" x14ac:dyDescent="0.25">
      <c r="E24" s="192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4"/>
    </row>
    <row r="25" spans="5:29" x14ac:dyDescent="0.25">
      <c r="E25" s="192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4"/>
    </row>
    <row r="26" spans="5:29" x14ac:dyDescent="0.25">
      <c r="E26" s="192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4"/>
    </row>
    <row r="27" spans="5:29" x14ac:dyDescent="0.25">
      <c r="E27" s="192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4"/>
    </row>
    <row r="28" spans="5:29" x14ac:dyDescent="0.25">
      <c r="E28" s="192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4"/>
    </row>
    <row r="29" spans="5:29" x14ac:dyDescent="0.25">
      <c r="E29" s="195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7"/>
    </row>
    <row r="33" spans="1:33" ht="19.5" customHeight="1" x14ac:dyDescent="0.25">
      <c r="D33" s="198" t="s">
        <v>3</v>
      </c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</row>
    <row r="34" spans="1:33" ht="18.75" x14ac:dyDescent="0.25">
      <c r="D34" s="212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4"/>
    </row>
    <row r="35" spans="1:33" x14ac:dyDescent="0.25"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3" ht="18.75" x14ac:dyDescent="0.25">
      <c r="D36" s="90" t="s">
        <v>4</v>
      </c>
      <c r="E36" s="90"/>
      <c r="F36" s="90"/>
      <c r="G36" s="205"/>
      <c r="H36" s="215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7"/>
    </row>
    <row r="37" spans="1:33" ht="15.75" x14ac:dyDescent="0.25">
      <c r="D37" s="13"/>
      <c r="E37" s="13"/>
      <c r="F37" s="13"/>
      <c r="G37" s="13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</row>
    <row r="38" spans="1:33" ht="21.75" customHeight="1" x14ac:dyDescent="0.25">
      <c r="D38" s="90" t="s">
        <v>5</v>
      </c>
      <c r="E38" s="90"/>
      <c r="F38" s="90"/>
      <c r="G38" s="205"/>
      <c r="H38" s="218"/>
      <c r="I38" s="219"/>
      <c r="J38" s="219"/>
      <c r="K38" s="219"/>
      <c r="L38" s="219"/>
      <c r="M38" s="219"/>
      <c r="N38" s="219"/>
      <c r="O38" s="219"/>
      <c r="P38" s="219"/>
      <c r="Q38" s="220"/>
      <c r="R38" s="14"/>
      <c r="S38" s="14"/>
      <c r="T38" s="14"/>
    </row>
    <row r="39" spans="1:33" ht="15.75" x14ac:dyDescent="0.25">
      <c r="D39" s="13"/>
      <c r="E39" s="13"/>
      <c r="F39" s="13"/>
      <c r="G39" s="13"/>
      <c r="H39" s="9"/>
      <c r="I39" s="9"/>
      <c r="J39" s="9"/>
      <c r="K39" s="9"/>
      <c r="L39" s="9"/>
      <c r="M39" s="9"/>
      <c r="N39" s="9"/>
      <c r="O39" s="9"/>
      <c r="P39" s="9"/>
      <c r="Q39" s="9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</row>
    <row r="40" spans="1:33" ht="21.75" customHeight="1" x14ac:dyDescent="0.25">
      <c r="D40" s="90" t="s">
        <v>6</v>
      </c>
      <c r="E40" s="90"/>
      <c r="F40" s="90"/>
      <c r="G40" s="205"/>
      <c r="H40" s="206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8"/>
    </row>
    <row r="41" spans="1:33" ht="15.75" x14ac:dyDescent="0.25">
      <c r="H41" s="15"/>
    </row>
    <row r="42" spans="1:33" ht="15.75" x14ac:dyDescent="0.25">
      <c r="H42" s="15"/>
    </row>
    <row r="43" spans="1:33" x14ac:dyDescent="0.25">
      <c r="E43" s="16" t="s">
        <v>7</v>
      </c>
      <c r="F43" s="17" t="s">
        <v>8</v>
      </c>
    </row>
    <row r="44" spans="1:33" ht="15.75" x14ac:dyDescent="0.25">
      <c r="H44" s="1" t="s">
        <v>9</v>
      </c>
      <c r="Q44" s="18" t="s">
        <v>10</v>
      </c>
      <c r="X44" s="68">
        <v>140757816</v>
      </c>
      <c r="Y44" s="11"/>
      <c r="Z44" s="11"/>
      <c r="AA44" s="11"/>
    </row>
    <row r="45" spans="1:33" ht="15.75" x14ac:dyDescent="0.25">
      <c r="H45" s="1"/>
      <c r="O45" s="18"/>
      <c r="V45" s="18"/>
    </row>
    <row r="46" spans="1:33" ht="15.75" x14ac:dyDescent="0.25">
      <c r="H46" s="15"/>
    </row>
    <row r="47" spans="1:33" ht="16.899999999999999" customHeight="1" x14ac:dyDescent="0.25">
      <c r="A47" s="209" t="s">
        <v>98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</row>
    <row r="48" spans="1:33" ht="16.899999999999999" customHeight="1" x14ac:dyDescent="0.25">
      <c r="A48" s="210"/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</row>
    <row r="49" spans="1:33" x14ac:dyDescent="0.25">
      <c r="H49" s="19"/>
    </row>
    <row r="50" spans="1:33" ht="15.75" x14ac:dyDescent="0.25">
      <c r="D50" s="211" t="s">
        <v>11</v>
      </c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  <c r="Z50" s="211"/>
      <c r="AA50" s="211"/>
      <c r="AB50" s="211"/>
      <c r="AC50" s="211"/>
      <c r="AD50" s="211"/>
    </row>
    <row r="51" spans="1:33" ht="15.75" x14ac:dyDescent="0.25">
      <c r="D51" s="211" t="s">
        <v>12</v>
      </c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1"/>
      <c r="Z51" s="211"/>
      <c r="AA51" s="211"/>
      <c r="AB51" s="211"/>
      <c r="AC51" s="211"/>
      <c r="AD51" s="211"/>
    </row>
    <row r="52" spans="1:33" x14ac:dyDescent="0.25"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</row>
    <row r="53" spans="1:33" x14ac:dyDescent="0.25"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</row>
    <row r="54" spans="1:33" x14ac:dyDescent="0.25"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</row>
    <row r="61" spans="1:33" ht="15.75" thickBot="1" x14ac:dyDescent="0.3"/>
    <row r="62" spans="1:33" ht="21" customHeight="1" thickBot="1" x14ac:dyDescent="0.3">
      <c r="G62" s="110" t="s">
        <v>50</v>
      </c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50"/>
    </row>
    <row r="63" spans="1:33" ht="21" customHeight="1" thickBot="1" x14ac:dyDescent="0.3">
      <c r="A63" s="20"/>
      <c r="B63" s="21"/>
      <c r="C63" s="21"/>
      <c r="D63" s="21"/>
      <c r="E63" s="21"/>
      <c r="F63" s="22"/>
      <c r="G63" s="113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51"/>
      <c r="AB63" s="21"/>
      <c r="AC63" s="21"/>
      <c r="AD63" s="21"/>
      <c r="AE63" s="21"/>
      <c r="AF63" s="21"/>
      <c r="AG63" s="22"/>
    </row>
    <row r="64" spans="1:33" x14ac:dyDescent="0.25">
      <c r="A64" s="23"/>
      <c r="AG64" s="24"/>
    </row>
    <row r="65" spans="1:33" x14ac:dyDescent="0.25">
      <c r="A65" s="23"/>
      <c r="G65" s="152" t="s">
        <v>67</v>
      </c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06"/>
      <c r="AG65" s="24"/>
    </row>
    <row r="66" spans="1:33" x14ac:dyDescent="0.25">
      <c r="A66" s="23"/>
      <c r="AG66" s="24"/>
    </row>
    <row r="67" spans="1:33" x14ac:dyDescent="0.25">
      <c r="A67" s="23"/>
      <c r="B67" s="225" t="s">
        <v>110</v>
      </c>
      <c r="C67" s="225"/>
      <c r="D67" s="225"/>
      <c r="E67" s="225"/>
      <c r="F67" s="225"/>
      <c r="G67" s="225"/>
      <c r="H67" s="225"/>
      <c r="I67" s="225"/>
      <c r="J67" s="225"/>
      <c r="K67" s="225"/>
      <c r="L67" s="225"/>
      <c r="M67" s="225"/>
      <c r="N67" s="225"/>
      <c r="O67" s="225"/>
      <c r="P67" s="225"/>
      <c r="Q67" s="225"/>
      <c r="R67" s="225"/>
      <c r="S67" s="225"/>
      <c r="T67" s="225"/>
      <c r="U67" s="225"/>
      <c r="V67" s="225"/>
      <c r="W67" s="225"/>
      <c r="X67" s="225"/>
      <c r="Y67" s="225"/>
      <c r="Z67" s="225"/>
      <c r="AA67" s="225"/>
      <c r="AB67" s="225"/>
      <c r="AC67" s="225"/>
      <c r="AD67" s="225"/>
      <c r="AE67" s="225"/>
      <c r="AF67" s="225"/>
      <c r="AG67" s="24"/>
    </row>
    <row r="68" spans="1:33" x14ac:dyDescent="0.25">
      <c r="A68" s="23"/>
      <c r="AG68" s="24"/>
    </row>
    <row r="69" spans="1:33" x14ac:dyDescent="0.25">
      <c r="A69" s="25"/>
      <c r="B69" s="26"/>
      <c r="C69" s="145" t="s">
        <v>82</v>
      </c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28"/>
    </row>
    <row r="70" spans="1:33" x14ac:dyDescent="0.25">
      <c r="A70" s="25"/>
      <c r="B70" s="26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28"/>
    </row>
    <row r="71" spans="1:33" x14ac:dyDescent="0.25">
      <c r="A71" s="25"/>
      <c r="B71" s="26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8"/>
    </row>
    <row r="72" spans="1:33" ht="35.1" customHeight="1" x14ac:dyDescent="0.25">
      <c r="A72" s="25"/>
      <c r="B72" s="26"/>
      <c r="C72" s="121" t="s">
        <v>83</v>
      </c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26"/>
      <c r="S72" s="26"/>
      <c r="T72" s="26"/>
      <c r="U72" s="26"/>
      <c r="V72" s="26"/>
      <c r="W72" s="26"/>
      <c r="X72" s="26"/>
      <c r="Y72" s="26"/>
      <c r="Z72" s="226" t="s">
        <v>13</v>
      </c>
      <c r="AA72" s="227"/>
      <c r="AB72" s="227"/>
      <c r="AC72" s="227"/>
      <c r="AD72" s="227"/>
      <c r="AE72" s="227"/>
      <c r="AF72" s="227"/>
      <c r="AG72" s="28"/>
    </row>
    <row r="73" spans="1:33" x14ac:dyDescent="0.25">
      <c r="A73" s="25"/>
      <c r="B73" s="26"/>
      <c r="C73" s="30"/>
      <c r="D73" s="31"/>
      <c r="E73" s="31"/>
      <c r="F73" s="118" t="s">
        <v>52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26"/>
      <c r="Z73" s="119"/>
      <c r="AA73" s="120"/>
      <c r="AB73" s="120"/>
      <c r="AC73" s="120"/>
      <c r="AD73" s="120"/>
      <c r="AE73" s="120"/>
      <c r="AF73" s="32" t="s">
        <v>14</v>
      </c>
      <c r="AG73" s="28"/>
    </row>
    <row r="74" spans="1:33" x14ac:dyDescent="0.25">
      <c r="A74" s="25"/>
      <c r="B74" s="26"/>
      <c r="C74" s="30"/>
      <c r="D74" s="31"/>
      <c r="E74" s="31"/>
      <c r="F74" s="118" t="s">
        <v>53</v>
      </c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26"/>
      <c r="Z74" s="119"/>
      <c r="AA74" s="120"/>
      <c r="AB74" s="120"/>
      <c r="AC74" s="120"/>
      <c r="AD74" s="120"/>
      <c r="AE74" s="120"/>
      <c r="AF74" s="32" t="s">
        <v>14</v>
      </c>
      <c r="AG74" s="28"/>
    </row>
    <row r="75" spans="1:33" x14ac:dyDescent="0.25">
      <c r="A75" s="25"/>
      <c r="B75" s="26"/>
      <c r="C75" s="30"/>
      <c r="D75" s="33"/>
      <c r="E75" s="33"/>
      <c r="F75" s="105" t="s">
        <v>15</v>
      </c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94" t="s">
        <v>16</v>
      </c>
      <c r="Y75" s="107"/>
      <c r="Z75" s="108">
        <f>IF(Z73&lt;(Z74),"Erreur sur Compte 704",Z73-Z74)</f>
        <v>0</v>
      </c>
      <c r="AA75" s="109"/>
      <c r="AB75" s="109"/>
      <c r="AC75" s="109"/>
      <c r="AD75" s="109"/>
      <c r="AE75" s="109"/>
      <c r="AF75" s="35" t="s">
        <v>14</v>
      </c>
      <c r="AG75" s="28"/>
    </row>
    <row r="76" spans="1:33" x14ac:dyDescent="0.25">
      <c r="A76" s="25"/>
      <c r="B76" s="26"/>
      <c r="C76" s="223"/>
      <c r="D76" s="223"/>
      <c r="E76" s="223"/>
      <c r="F76" s="36"/>
      <c r="G76" s="36"/>
      <c r="H76" s="3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8"/>
    </row>
    <row r="77" spans="1:33" x14ac:dyDescent="0.25">
      <c r="A77" s="25"/>
      <c r="B77" s="26"/>
      <c r="C77" s="224" t="s">
        <v>17</v>
      </c>
      <c r="D77" s="224"/>
      <c r="E77" s="224"/>
      <c r="F77" s="224"/>
      <c r="G77" s="224"/>
      <c r="H77" s="224"/>
      <c r="I77" s="224"/>
      <c r="J77" s="224"/>
      <c r="K77" s="224"/>
      <c r="L77" s="224"/>
      <c r="M77" s="166" t="s">
        <v>54</v>
      </c>
      <c r="N77" s="167"/>
      <c r="O77" s="167"/>
      <c r="P77" s="167"/>
      <c r="Q77" s="167"/>
      <c r="R77" s="167"/>
      <c r="S77" s="143"/>
      <c r="T77" s="158" t="s">
        <v>18</v>
      </c>
      <c r="U77" s="158"/>
      <c r="V77" s="158"/>
      <c r="W77" s="158"/>
      <c r="X77" s="158"/>
      <c r="Y77" s="158"/>
      <c r="Z77" s="158" t="s">
        <v>19</v>
      </c>
      <c r="AA77" s="158"/>
      <c r="AB77" s="158"/>
      <c r="AC77" s="158"/>
      <c r="AD77" s="158"/>
      <c r="AE77" s="158"/>
      <c r="AF77" s="158"/>
      <c r="AG77" s="28"/>
    </row>
    <row r="78" spans="1:33" ht="15.75" customHeight="1" thickBot="1" x14ac:dyDescent="0.3">
      <c r="A78" s="25"/>
      <c r="B78" s="26"/>
      <c r="C78" s="168" t="s">
        <v>84</v>
      </c>
      <c r="D78" s="169"/>
      <c r="E78" s="169"/>
      <c r="F78" s="169"/>
      <c r="G78" s="169"/>
      <c r="H78" s="169"/>
      <c r="I78" s="169"/>
      <c r="J78" s="169"/>
      <c r="K78" s="169"/>
      <c r="L78" s="177"/>
      <c r="M78" s="221">
        <f>IF(Z75&gt;65000000,65000000,MAX(Z75,0))</f>
        <v>0</v>
      </c>
      <c r="N78" s="222"/>
      <c r="O78" s="222"/>
      <c r="P78" s="222"/>
      <c r="Q78" s="222"/>
      <c r="R78" s="222"/>
      <c r="S78" s="37" t="s">
        <v>14</v>
      </c>
      <c r="T78" s="158" t="s">
        <v>87</v>
      </c>
      <c r="U78" s="158"/>
      <c r="V78" s="158"/>
      <c r="W78" s="158"/>
      <c r="X78" s="158"/>
      <c r="Y78" s="158"/>
      <c r="Z78" s="108">
        <f>ROUNDDOWN(M78*0.131/100,0)</f>
        <v>0</v>
      </c>
      <c r="AA78" s="109"/>
      <c r="AB78" s="109"/>
      <c r="AC78" s="109"/>
      <c r="AD78" s="109"/>
      <c r="AE78" s="109"/>
      <c r="AF78" s="38" t="s">
        <v>14</v>
      </c>
      <c r="AG78" s="28"/>
    </row>
    <row r="79" spans="1:33" ht="15.75" customHeight="1" thickTop="1" x14ac:dyDescent="0.25">
      <c r="A79" s="25"/>
      <c r="B79" s="26"/>
      <c r="C79" s="168" t="s">
        <v>85</v>
      </c>
      <c r="D79" s="169"/>
      <c r="E79" s="169"/>
      <c r="F79" s="169"/>
      <c r="G79" s="169"/>
      <c r="H79" s="169"/>
      <c r="I79" s="169"/>
      <c r="J79" s="169"/>
      <c r="K79" s="169"/>
      <c r="L79" s="177"/>
      <c r="M79" s="221">
        <f>IF(Z75&gt;130000000,130000000-65000000,IF(Z75&gt;65000000,Z75-65000000,0))</f>
        <v>0</v>
      </c>
      <c r="N79" s="222"/>
      <c r="O79" s="222"/>
      <c r="P79" s="222"/>
      <c r="Q79" s="222"/>
      <c r="R79" s="222"/>
      <c r="S79" s="37" t="s">
        <v>14</v>
      </c>
      <c r="T79" s="158" t="s">
        <v>88</v>
      </c>
      <c r="U79" s="158"/>
      <c r="V79" s="158"/>
      <c r="W79" s="158"/>
      <c r="X79" s="158"/>
      <c r="Y79" s="158"/>
      <c r="Z79" s="108">
        <f>ROUNDDOWN(M79*0.073/100,0)</f>
        <v>0</v>
      </c>
      <c r="AA79" s="109"/>
      <c r="AB79" s="109"/>
      <c r="AC79" s="109"/>
      <c r="AD79" s="109"/>
      <c r="AE79" s="109"/>
      <c r="AF79" s="10" t="s">
        <v>14</v>
      </c>
      <c r="AG79" s="28"/>
    </row>
    <row r="80" spans="1:33" ht="15" customHeight="1" x14ac:dyDescent="0.25">
      <c r="A80" s="25"/>
      <c r="B80" s="26"/>
      <c r="C80" s="168" t="s">
        <v>86</v>
      </c>
      <c r="D80" s="169"/>
      <c r="E80" s="169"/>
      <c r="F80" s="169"/>
      <c r="G80" s="169"/>
      <c r="H80" s="169"/>
      <c r="I80" s="169"/>
      <c r="J80" s="169"/>
      <c r="K80" s="169"/>
      <c r="L80" s="177"/>
      <c r="M80" s="221">
        <f>IF(Z75&gt;260000000,260000000-130000000,IF(Z75&gt;130000000,Z75-130000000,0))</f>
        <v>0</v>
      </c>
      <c r="N80" s="222"/>
      <c r="O80" s="222"/>
      <c r="P80" s="222"/>
      <c r="Q80" s="222"/>
      <c r="R80" s="222"/>
      <c r="S80" s="37" t="s">
        <v>14</v>
      </c>
      <c r="T80" s="158" t="s">
        <v>89</v>
      </c>
      <c r="U80" s="158"/>
      <c r="V80" s="158"/>
      <c r="W80" s="158"/>
      <c r="X80" s="158"/>
      <c r="Y80" s="158"/>
      <c r="Z80" s="108">
        <f>ROUNDDOWN(M80*0.033/100,0)</f>
        <v>0</v>
      </c>
      <c r="AA80" s="109"/>
      <c r="AB80" s="109"/>
      <c r="AC80" s="109"/>
      <c r="AD80" s="109"/>
      <c r="AE80" s="109"/>
      <c r="AF80" s="37" t="s">
        <v>14</v>
      </c>
      <c r="AG80" s="28"/>
    </row>
    <row r="81" spans="1:33" ht="15.75" customHeight="1" thickBot="1" x14ac:dyDescent="0.3">
      <c r="A81" s="25"/>
      <c r="B81" s="26"/>
      <c r="C81" s="168" t="s">
        <v>90</v>
      </c>
      <c r="D81" s="169"/>
      <c r="E81" s="169"/>
      <c r="F81" s="169"/>
      <c r="G81" s="169"/>
      <c r="H81" s="169"/>
      <c r="I81" s="169"/>
      <c r="J81" s="169"/>
      <c r="K81" s="169"/>
      <c r="L81" s="177"/>
      <c r="M81" s="178">
        <f>IF(Z75&gt;260000000,Z75-260000000,0)</f>
        <v>0</v>
      </c>
      <c r="N81" s="179"/>
      <c r="O81" s="179"/>
      <c r="P81" s="179"/>
      <c r="Q81" s="179"/>
      <c r="R81" s="179"/>
      <c r="S81" s="38" t="s">
        <v>14</v>
      </c>
      <c r="T81" s="158" t="s">
        <v>92</v>
      </c>
      <c r="U81" s="158"/>
      <c r="V81" s="158"/>
      <c r="W81" s="158"/>
      <c r="X81" s="158"/>
      <c r="Y81" s="158"/>
      <c r="Z81" s="180">
        <f>ROUNDDOWN(M81*0.024/100,0)</f>
        <v>0</v>
      </c>
      <c r="AA81" s="181"/>
      <c r="AB81" s="181"/>
      <c r="AC81" s="181"/>
      <c r="AD81" s="181"/>
      <c r="AE81" s="181"/>
      <c r="AF81" s="38" t="s">
        <v>14</v>
      </c>
      <c r="AG81" s="28"/>
    </row>
    <row r="82" spans="1:33" ht="34.5" customHeight="1" thickTop="1" x14ac:dyDescent="0.25">
      <c r="A82" s="25"/>
      <c r="B82" s="26"/>
      <c r="C82" s="128" t="s">
        <v>55</v>
      </c>
      <c r="D82" s="128"/>
      <c r="E82" s="128"/>
      <c r="F82" s="128"/>
      <c r="G82" s="128"/>
      <c r="H82" s="128"/>
      <c r="I82" s="128"/>
      <c r="J82" s="128"/>
      <c r="K82" s="128"/>
      <c r="L82" s="182"/>
      <c r="M82" s="108">
        <f>IF(Z73&lt;(Z75),"Erreur sur Compte 704",SUM(M78:R81))</f>
        <v>0</v>
      </c>
      <c r="N82" s="109"/>
      <c r="O82" s="109"/>
      <c r="P82" s="109"/>
      <c r="Q82" s="109"/>
      <c r="R82" s="109"/>
      <c r="S82" s="10" t="s">
        <v>14</v>
      </c>
      <c r="T82" s="183" t="s">
        <v>68</v>
      </c>
      <c r="U82" s="133"/>
      <c r="V82" s="133"/>
      <c r="W82" s="133"/>
      <c r="X82" s="133"/>
      <c r="Y82" s="134"/>
      <c r="Z82" s="129">
        <f>MAX(SUM(Z78:AE81),1970)</f>
        <v>1970</v>
      </c>
      <c r="AA82" s="130"/>
      <c r="AB82" s="130"/>
      <c r="AC82" s="130"/>
      <c r="AD82" s="130"/>
      <c r="AE82" s="130"/>
      <c r="AF82" s="10" t="s">
        <v>14</v>
      </c>
      <c r="AG82" s="28"/>
    </row>
    <row r="83" spans="1:33" x14ac:dyDescent="0.25">
      <c r="A83" s="25"/>
      <c r="B83" s="26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40"/>
      <c r="N83" s="40"/>
      <c r="O83" s="40"/>
      <c r="P83" s="40"/>
      <c r="Q83" s="40"/>
      <c r="R83" s="40"/>
      <c r="S83" s="41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8"/>
    </row>
    <row r="84" spans="1:33" ht="30" customHeight="1" x14ac:dyDescent="0.25">
      <c r="A84" s="25"/>
      <c r="B84" s="26"/>
      <c r="C84" s="232" t="s">
        <v>119</v>
      </c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78" t="s">
        <v>44</v>
      </c>
      <c r="Z84" s="119"/>
      <c r="AA84" s="120"/>
      <c r="AB84" s="120"/>
      <c r="AC84" s="120"/>
      <c r="AD84" s="120"/>
      <c r="AE84" s="120"/>
      <c r="AF84" s="37" t="s">
        <v>14</v>
      </c>
      <c r="AG84" s="28"/>
    </row>
    <row r="85" spans="1:33" x14ac:dyDescent="0.25">
      <c r="A85" s="25"/>
      <c r="B85" s="26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29"/>
      <c r="N85" s="29"/>
      <c r="O85" s="29"/>
      <c r="P85" s="29"/>
      <c r="Q85" s="29"/>
      <c r="R85" s="29"/>
      <c r="S85" s="26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8"/>
    </row>
    <row r="86" spans="1:33" ht="17.25" customHeight="1" x14ac:dyDescent="0.25">
      <c r="A86" s="25"/>
      <c r="B86" s="26"/>
      <c r="C86" s="81" t="s">
        <v>116</v>
      </c>
      <c r="D86" s="80"/>
      <c r="E86" s="80"/>
      <c r="F86" s="80"/>
      <c r="G86" s="79"/>
      <c r="H86" s="83" t="s">
        <v>45</v>
      </c>
      <c r="I86" s="162" t="str">
        <f>IF(Z84=0, "-", Z82-Z84)</f>
        <v>-</v>
      </c>
      <c r="J86" s="163"/>
      <c r="K86" s="163"/>
      <c r="L86" s="37" t="s">
        <v>14</v>
      </c>
      <c r="M86" s="82"/>
      <c r="N86" s="82"/>
      <c r="O86" s="82"/>
      <c r="P86" s="82"/>
      <c r="Q86" s="82"/>
      <c r="R86" s="82"/>
      <c r="S86" s="82"/>
      <c r="T86" s="82"/>
      <c r="U86" s="82"/>
      <c r="V86" s="42"/>
      <c r="W86" s="42"/>
      <c r="X86" s="164" t="s">
        <v>115</v>
      </c>
      <c r="Y86" s="165"/>
      <c r="Z86" s="250" t="str">
        <f>IF(I86="-","-",I86/-2)</f>
        <v>-</v>
      </c>
      <c r="AA86" s="251"/>
      <c r="AB86" s="251"/>
      <c r="AC86" s="251"/>
      <c r="AD86" s="251"/>
      <c r="AE86" s="251"/>
      <c r="AF86" s="37" t="s">
        <v>14</v>
      </c>
      <c r="AG86" s="28"/>
    </row>
    <row r="87" spans="1:33" x14ac:dyDescent="0.25">
      <c r="A87" s="25"/>
      <c r="B87" s="26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29"/>
      <c r="N87" s="29"/>
      <c r="O87" s="29"/>
      <c r="P87" s="29"/>
      <c r="Q87" s="29"/>
      <c r="R87" s="29"/>
      <c r="S87" s="26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8"/>
    </row>
    <row r="88" spans="1:33" ht="69" customHeight="1" x14ac:dyDescent="0.25">
      <c r="A88" s="25"/>
      <c r="B88" s="26"/>
      <c r="C88" s="235" t="s">
        <v>20</v>
      </c>
      <c r="D88" s="236"/>
      <c r="E88" s="236"/>
      <c r="F88" s="236"/>
      <c r="G88" s="236"/>
      <c r="H88" s="237"/>
      <c r="I88" s="174" t="s">
        <v>118</v>
      </c>
      <c r="J88" s="175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6"/>
      <c r="X88" s="172" t="s">
        <v>117</v>
      </c>
      <c r="Y88" s="173"/>
      <c r="Z88" s="242">
        <f>IF(Z84=0, Z82, ROUNDDOWN(Z82 + Z86, 0))</f>
        <v>1970</v>
      </c>
      <c r="AA88" s="243" cm="1">
        <f t="array" ref="AA88">_xlfn.IFS(Q94&gt;5000,Q90-Q94/2,Q94&lt;-5000,Q90-Q94/2,Q94&lt;5000,Q90,Q94&gt;-5000,Q90)</f>
        <v>0</v>
      </c>
      <c r="AB88" s="243" cm="1">
        <f t="array" ref="AB88">_xlfn.IFS(R94&gt;5000,R90-R94/2,R94&lt;-5000,R90-R94/2,R94&lt;5000,R90,R94&gt;-5000,R90)</f>
        <v>0</v>
      </c>
      <c r="AC88" s="243" cm="1">
        <f t="array" ref="AC88">_xlfn.IFS(S94&gt;5000,S90-S94/2,S94&lt;-5000,S90-S94/2,S94&lt;5000,S90,S94&gt;-5000,S90)</f>
        <v>0</v>
      </c>
      <c r="AD88" s="243" cm="1">
        <f t="array" ref="AD88">_xlfn.IFS(T94&gt;5000,T90-T94/2,T94&lt;-5000,T90-T94/2,T94&lt;5000,T90,T94&gt;-5000,T90)</f>
        <v>0</v>
      </c>
      <c r="AE88" s="243" cm="1">
        <f t="array" ref="AE88">_xlfn.IFS(U94&gt;5000,U90-U94/2,U94&lt;-5000,U90-U94/2,U94&lt;5000,U90,U94&gt;-5000,U90)</f>
        <v>0</v>
      </c>
      <c r="AF88" s="45" t="s">
        <v>14</v>
      </c>
      <c r="AG88" s="28"/>
    </row>
    <row r="89" spans="1:33" hidden="1" x14ac:dyDescent="0.25">
      <c r="A89" s="23"/>
      <c r="O89" s="43" t="s">
        <v>69</v>
      </c>
      <c r="AG89" s="24"/>
    </row>
    <row r="90" spans="1:33" x14ac:dyDescent="0.25">
      <c r="A90" s="23"/>
      <c r="AG90" s="24"/>
    </row>
    <row r="91" spans="1:33" x14ac:dyDescent="0.25">
      <c r="A91" s="23"/>
      <c r="AG91" s="24"/>
    </row>
    <row r="92" spans="1:33" x14ac:dyDescent="0.25">
      <c r="A92" s="23"/>
      <c r="B92" s="225" t="s">
        <v>111</v>
      </c>
      <c r="C92" s="225"/>
      <c r="D92" s="225"/>
      <c r="E92" s="225"/>
      <c r="F92" s="225"/>
      <c r="G92" s="225"/>
      <c r="H92" s="225"/>
      <c r="I92" s="225"/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5"/>
      <c r="V92" s="225"/>
      <c r="W92" s="225"/>
      <c r="X92" s="225"/>
      <c r="Y92" s="225"/>
      <c r="Z92" s="225"/>
      <c r="AA92" s="225"/>
      <c r="AB92" s="225"/>
      <c r="AC92" s="225"/>
      <c r="AD92" s="225"/>
      <c r="AE92" s="225"/>
      <c r="AF92" s="225"/>
      <c r="AG92" s="24"/>
    </row>
    <row r="93" spans="1:33" x14ac:dyDescent="0.25">
      <c r="A93" s="23"/>
      <c r="P93" s="6"/>
      <c r="AG93" s="24"/>
    </row>
    <row r="94" spans="1:33" ht="21" customHeight="1" x14ac:dyDescent="0.25">
      <c r="A94" s="23"/>
      <c r="C94" s="244" t="s">
        <v>99</v>
      </c>
      <c r="D94" s="245"/>
      <c r="E94" s="245"/>
      <c r="F94" s="245"/>
      <c r="G94" s="245"/>
      <c r="H94" s="245"/>
      <c r="I94" s="245"/>
      <c r="J94" s="245"/>
      <c r="K94" s="245"/>
      <c r="L94" s="245"/>
      <c r="M94" s="245"/>
      <c r="N94" s="245"/>
      <c r="O94" s="245"/>
      <c r="P94" s="245"/>
      <c r="Q94" s="245"/>
      <c r="R94" s="245"/>
      <c r="S94" s="245"/>
      <c r="T94" s="245"/>
      <c r="U94" s="245"/>
      <c r="V94" s="245"/>
      <c r="W94" s="245"/>
      <c r="X94" s="245"/>
      <c r="Y94" s="245"/>
      <c r="Z94" s="245"/>
      <c r="AA94" s="245"/>
      <c r="AB94" s="245"/>
      <c r="AC94" s="245"/>
      <c r="AD94" s="245"/>
      <c r="AE94" s="245"/>
      <c r="AF94" s="245"/>
      <c r="AG94" s="24"/>
    </row>
    <row r="95" spans="1:33" ht="21" customHeight="1" x14ac:dyDescent="0.25">
      <c r="A95" s="23"/>
      <c r="C95" s="245"/>
      <c r="D95" s="245"/>
      <c r="E95" s="245"/>
      <c r="F95" s="245"/>
      <c r="G95" s="245"/>
      <c r="H95" s="245"/>
      <c r="I95" s="245"/>
      <c r="J95" s="245"/>
      <c r="K95" s="245"/>
      <c r="L95" s="245"/>
      <c r="M95" s="245"/>
      <c r="N95" s="245"/>
      <c r="O95" s="245"/>
      <c r="P95" s="245"/>
      <c r="Q95" s="245"/>
      <c r="R95" s="245"/>
      <c r="S95" s="245"/>
      <c r="T95" s="245"/>
      <c r="U95" s="245"/>
      <c r="V95" s="245"/>
      <c r="W95" s="245"/>
      <c r="X95" s="245"/>
      <c r="Y95" s="245"/>
      <c r="Z95" s="245"/>
      <c r="AA95" s="245"/>
      <c r="AB95" s="245"/>
      <c r="AC95" s="245"/>
      <c r="AD95" s="245"/>
      <c r="AE95" s="245"/>
      <c r="AF95" s="245"/>
      <c r="AG95" s="24"/>
    </row>
    <row r="96" spans="1:33" x14ac:dyDescent="0.25">
      <c r="A96" s="25"/>
      <c r="B96" s="26"/>
      <c r="C96" s="168" t="s">
        <v>70</v>
      </c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46"/>
      <c r="O96" s="147"/>
      <c r="P96" s="147"/>
      <c r="Q96" s="147"/>
      <c r="R96" s="147"/>
      <c r="S96" s="148"/>
      <c r="T96" s="166" t="s">
        <v>106</v>
      </c>
      <c r="U96" s="167"/>
      <c r="V96" s="167"/>
      <c r="W96" s="167"/>
      <c r="X96" s="164" t="s">
        <v>104</v>
      </c>
      <c r="Y96" s="170"/>
      <c r="Z96" s="137">
        <f>N96*80</f>
        <v>0</v>
      </c>
      <c r="AA96" s="159"/>
      <c r="AB96" s="159"/>
      <c r="AC96" s="159"/>
      <c r="AD96" s="159"/>
      <c r="AE96" s="159"/>
      <c r="AF96" s="37" t="s">
        <v>14</v>
      </c>
      <c r="AG96" s="28"/>
    </row>
    <row r="97" spans="1:33" x14ac:dyDescent="0.25">
      <c r="A97" s="23"/>
      <c r="AG97" s="24"/>
    </row>
    <row r="98" spans="1:33" x14ac:dyDescent="0.25">
      <c r="A98" s="23"/>
      <c r="C98" s="171" t="s">
        <v>100</v>
      </c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1"/>
      <c r="Q98" s="171"/>
      <c r="R98" s="171"/>
      <c r="S98" s="171"/>
      <c r="T98" s="171"/>
      <c r="U98" s="171"/>
      <c r="V98" s="171"/>
      <c r="W98" s="171"/>
      <c r="X98" s="171"/>
      <c r="Y98" s="171"/>
      <c r="Z98" s="171"/>
      <c r="AA98" s="171"/>
      <c r="AB98" s="171"/>
      <c r="AC98" s="171"/>
      <c r="AD98" s="171"/>
      <c r="AE98" s="171"/>
      <c r="AF98" s="171"/>
      <c r="AG98" s="24"/>
    </row>
    <row r="99" spans="1:33" x14ac:dyDescent="0.25">
      <c r="A99" s="25"/>
      <c r="B99" s="26"/>
      <c r="C99" s="246" t="s">
        <v>71</v>
      </c>
      <c r="D99" s="247"/>
      <c r="E99" s="247"/>
      <c r="F99" s="247"/>
      <c r="G99" s="247"/>
      <c r="H99" s="247"/>
      <c r="I99" s="247"/>
      <c r="J99" s="247"/>
      <c r="K99" s="247"/>
      <c r="L99" s="247"/>
      <c r="M99" s="247"/>
      <c r="N99" s="146"/>
      <c r="O99" s="147"/>
      <c r="P99" s="147"/>
      <c r="Q99" s="147"/>
      <c r="R99" s="147"/>
      <c r="S99" s="148"/>
      <c r="T99" s="166" t="s">
        <v>107</v>
      </c>
      <c r="U99" s="167"/>
      <c r="V99" s="167"/>
      <c r="W99" s="167"/>
      <c r="X99" s="164" t="s">
        <v>103</v>
      </c>
      <c r="Y99" s="165"/>
      <c r="Z99" s="137">
        <f>N99*40</f>
        <v>0</v>
      </c>
      <c r="AA99" s="159"/>
      <c r="AB99" s="159"/>
      <c r="AC99" s="159"/>
      <c r="AD99" s="159"/>
      <c r="AE99" s="159"/>
      <c r="AF99" s="37" t="s">
        <v>14</v>
      </c>
      <c r="AG99" s="28"/>
    </row>
    <row r="100" spans="1:33" x14ac:dyDescent="0.25">
      <c r="A100" s="23"/>
      <c r="AG100" s="24"/>
    </row>
    <row r="101" spans="1:33" x14ac:dyDescent="0.25">
      <c r="A101" s="23"/>
      <c r="C101" s="171" t="s">
        <v>101</v>
      </c>
      <c r="D101" s="171"/>
      <c r="E101" s="171"/>
      <c r="F101" s="171"/>
      <c r="G101" s="171"/>
      <c r="H101" s="171"/>
      <c r="I101" s="171"/>
      <c r="J101" s="171"/>
      <c r="K101" s="171"/>
      <c r="L101" s="171"/>
      <c r="M101" s="171"/>
      <c r="N101" s="171"/>
      <c r="O101" s="171"/>
      <c r="P101" s="171"/>
      <c r="Q101" s="171"/>
      <c r="R101" s="171"/>
      <c r="S101" s="171"/>
      <c r="T101" s="171"/>
      <c r="U101" s="171"/>
      <c r="V101" s="171"/>
      <c r="W101" s="171"/>
      <c r="X101" s="171"/>
      <c r="Y101" s="171"/>
      <c r="Z101" s="171"/>
      <c r="AA101" s="171"/>
      <c r="AB101" s="171"/>
      <c r="AC101" s="171"/>
      <c r="AD101" s="171"/>
      <c r="AE101" s="171"/>
      <c r="AF101" s="171"/>
      <c r="AG101" s="24"/>
    </row>
    <row r="102" spans="1:33" x14ac:dyDescent="0.25">
      <c r="A102" s="23"/>
      <c r="C102" s="168" t="s">
        <v>72</v>
      </c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44"/>
      <c r="X102" s="160" t="s">
        <v>46</v>
      </c>
      <c r="Y102" s="161"/>
      <c r="Z102" s="146"/>
      <c r="AA102" s="147"/>
      <c r="AB102" s="147"/>
      <c r="AC102" s="147"/>
      <c r="AD102" s="147"/>
      <c r="AE102" s="147"/>
      <c r="AF102" s="37"/>
      <c r="AG102" s="24"/>
    </row>
    <row r="103" spans="1:33" x14ac:dyDescent="0.25">
      <c r="A103" s="23"/>
      <c r="C103" s="156" t="s">
        <v>112</v>
      </c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08">
        <f>IF(Z102&gt;2001,2000,Z102)</f>
        <v>0</v>
      </c>
      <c r="O103" s="109"/>
      <c r="P103" s="109"/>
      <c r="Q103" s="109"/>
      <c r="R103" s="109"/>
      <c r="S103" s="109"/>
      <c r="T103" s="158" t="s">
        <v>21</v>
      </c>
      <c r="U103" s="158"/>
      <c r="V103" s="158"/>
      <c r="W103" s="158"/>
      <c r="X103" s="158"/>
      <c r="Y103" s="158"/>
      <c r="Z103" s="137">
        <f>ROUNDDOWN(N103*1.5,0)</f>
        <v>0</v>
      </c>
      <c r="AA103" s="159"/>
      <c r="AB103" s="159"/>
      <c r="AC103" s="159"/>
      <c r="AD103" s="159"/>
      <c r="AE103" s="159"/>
      <c r="AF103" s="37" t="s">
        <v>14</v>
      </c>
      <c r="AG103" s="24"/>
    </row>
    <row r="104" spans="1:33" x14ac:dyDescent="0.25">
      <c r="A104" s="23"/>
      <c r="C104" s="156" t="s">
        <v>113</v>
      </c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08">
        <f>IF(Z102&gt;4001,4000-2000,IF(Z102&gt;2000,Z102-2000,0))</f>
        <v>0</v>
      </c>
      <c r="O104" s="109"/>
      <c r="P104" s="109"/>
      <c r="Q104" s="109"/>
      <c r="R104" s="109"/>
      <c r="S104" s="109"/>
      <c r="T104" s="158" t="s">
        <v>22</v>
      </c>
      <c r="U104" s="158"/>
      <c r="V104" s="158"/>
      <c r="W104" s="158"/>
      <c r="X104" s="158"/>
      <c r="Y104" s="158"/>
      <c r="Z104" s="137">
        <f>N104*1</f>
        <v>0</v>
      </c>
      <c r="AA104" s="159"/>
      <c r="AB104" s="159"/>
      <c r="AC104" s="159"/>
      <c r="AD104" s="159"/>
      <c r="AE104" s="159"/>
      <c r="AF104" s="37" t="s">
        <v>14</v>
      </c>
      <c r="AG104" s="24"/>
    </row>
    <row r="105" spans="1:33" ht="15.75" thickBot="1" x14ac:dyDescent="0.3">
      <c r="A105" s="23"/>
      <c r="C105" s="156" t="s">
        <v>114</v>
      </c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80">
        <f>IF(Z102&gt;4000,Z102-4000,0)</f>
        <v>0</v>
      </c>
      <c r="O105" s="181"/>
      <c r="P105" s="181"/>
      <c r="Q105" s="181"/>
      <c r="R105" s="181"/>
      <c r="S105" s="181"/>
      <c r="T105" s="158" t="s">
        <v>23</v>
      </c>
      <c r="U105" s="158"/>
      <c r="V105" s="158"/>
      <c r="W105" s="158"/>
      <c r="X105" s="158"/>
      <c r="Y105" s="158"/>
      <c r="Z105" s="248">
        <f>ROUNDDOWN(N105*0.5,0)</f>
        <v>0</v>
      </c>
      <c r="AA105" s="249"/>
      <c r="AB105" s="249"/>
      <c r="AC105" s="249"/>
      <c r="AD105" s="249"/>
      <c r="AE105" s="249"/>
      <c r="AF105" s="38" t="s">
        <v>14</v>
      </c>
      <c r="AG105" s="24"/>
    </row>
    <row r="106" spans="1:33" ht="15.75" thickTop="1" x14ac:dyDescent="0.25">
      <c r="A106" s="23"/>
      <c r="C106" s="128" t="s">
        <v>56</v>
      </c>
      <c r="D106" s="128"/>
      <c r="E106" s="128"/>
      <c r="F106" s="128"/>
      <c r="G106" s="128"/>
      <c r="H106" s="128"/>
      <c r="I106" s="128"/>
      <c r="J106" s="128"/>
      <c r="K106" s="128"/>
      <c r="L106" s="128"/>
      <c r="M106" s="128"/>
      <c r="N106" s="129">
        <f>SUM(N103:S105)</f>
        <v>0</v>
      </c>
      <c r="O106" s="130"/>
      <c r="P106" s="130"/>
      <c r="Q106" s="130"/>
      <c r="R106" s="130"/>
      <c r="S106" s="131"/>
      <c r="T106" s="132" t="s">
        <v>57</v>
      </c>
      <c r="U106" s="133"/>
      <c r="V106" s="133"/>
      <c r="W106" s="133"/>
      <c r="X106" s="133"/>
      <c r="Y106" s="134"/>
      <c r="Z106" s="135">
        <f>SUM(Z103:AE105)</f>
        <v>0</v>
      </c>
      <c r="AA106" s="136"/>
      <c r="AB106" s="136"/>
      <c r="AC106" s="136"/>
      <c r="AD106" s="136"/>
      <c r="AE106" s="136"/>
      <c r="AF106" s="10" t="s">
        <v>14</v>
      </c>
      <c r="AG106" s="24"/>
    </row>
    <row r="107" spans="1:33" x14ac:dyDescent="0.25">
      <c r="A107" s="23"/>
      <c r="AG107" s="24"/>
    </row>
    <row r="108" spans="1:33" ht="35.1" customHeight="1" x14ac:dyDescent="0.25">
      <c r="A108" s="23"/>
      <c r="C108" s="238" t="s">
        <v>24</v>
      </c>
      <c r="D108" s="236"/>
      <c r="E108" s="236"/>
      <c r="F108" s="236"/>
      <c r="G108" s="236"/>
      <c r="H108" s="236"/>
      <c r="I108" s="239" t="s">
        <v>109</v>
      </c>
      <c r="J108" s="240"/>
      <c r="K108" s="240"/>
      <c r="L108" s="240"/>
      <c r="M108" s="240"/>
      <c r="N108" s="240"/>
      <c r="O108" s="240"/>
      <c r="P108" s="241"/>
      <c r="Q108" s="137">
        <f>Z96+Z99+Z106</f>
        <v>0</v>
      </c>
      <c r="R108" s="138"/>
      <c r="S108" s="138"/>
      <c r="T108" s="138"/>
      <c r="U108" s="76" t="s">
        <v>14</v>
      </c>
      <c r="V108" s="230" t="s">
        <v>108</v>
      </c>
      <c r="W108" s="231"/>
      <c r="X108" s="228" t="s">
        <v>105</v>
      </c>
      <c r="Y108" s="229"/>
      <c r="Z108" s="97">
        <f>ROUNDDOWN(Q108*0.1,0)</f>
        <v>0</v>
      </c>
      <c r="AA108" s="98"/>
      <c r="AB108" s="98"/>
      <c r="AC108" s="98"/>
      <c r="AD108" s="98"/>
      <c r="AE108" s="98"/>
      <c r="AF108" s="45" t="s">
        <v>14</v>
      </c>
      <c r="AG108" s="24"/>
    </row>
    <row r="109" spans="1:33" x14ac:dyDescent="0.25">
      <c r="A109" s="23"/>
      <c r="L109" s="43"/>
      <c r="AG109" s="24"/>
    </row>
    <row r="110" spans="1:33" x14ac:dyDescent="0.25">
      <c r="A110" s="23"/>
      <c r="O110" s="46"/>
      <c r="AG110" s="24"/>
    </row>
    <row r="111" spans="1:33" ht="35.1" customHeight="1" x14ac:dyDescent="0.25">
      <c r="A111" s="23"/>
      <c r="C111" s="139" t="s">
        <v>73</v>
      </c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39"/>
      <c r="P111" s="139"/>
      <c r="Q111" s="140" t="s">
        <v>25</v>
      </c>
      <c r="R111" s="139"/>
      <c r="S111" s="139"/>
      <c r="T111" s="139"/>
      <c r="U111" s="139"/>
      <c r="V111" s="141"/>
      <c r="W111" s="142" t="s">
        <v>26</v>
      </c>
      <c r="X111" s="143"/>
      <c r="Z111" s="97">
        <f>Z88+Z108</f>
        <v>1970</v>
      </c>
      <c r="AA111" s="98"/>
      <c r="AB111" s="98"/>
      <c r="AC111" s="98"/>
      <c r="AD111" s="98"/>
      <c r="AE111" s="98"/>
      <c r="AF111" s="45" t="s">
        <v>14</v>
      </c>
      <c r="AG111" s="24"/>
    </row>
    <row r="112" spans="1:33" x14ac:dyDescent="0.25">
      <c r="A112" s="23"/>
      <c r="Z112" s="144" t="s">
        <v>27</v>
      </c>
      <c r="AA112" s="144"/>
      <c r="AB112" s="144"/>
      <c r="AC112" s="144"/>
      <c r="AD112" s="144"/>
      <c r="AE112" s="144"/>
      <c r="AF112" s="144"/>
      <c r="AG112" s="24"/>
    </row>
    <row r="113" spans="1:33" ht="15.75" thickBot="1" x14ac:dyDescent="0.3">
      <c r="A113" s="48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50"/>
    </row>
    <row r="117" spans="1:33" ht="15.75" thickBot="1" x14ac:dyDescent="0.3"/>
    <row r="118" spans="1:33" x14ac:dyDescent="0.25">
      <c r="A118" s="20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2"/>
    </row>
    <row r="119" spans="1:33" x14ac:dyDescent="0.25">
      <c r="A119" s="23"/>
      <c r="B119" s="77" t="s">
        <v>95</v>
      </c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24"/>
    </row>
    <row r="120" spans="1:33" x14ac:dyDescent="0.25">
      <c r="A120" s="23"/>
      <c r="AG120" s="24"/>
    </row>
    <row r="121" spans="1:33" ht="60" customHeight="1" x14ac:dyDescent="0.25">
      <c r="A121" s="23"/>
      <c r="B121" s="234" t="s">
        <v>102</v>
      </c>
      <c r="C121" s="234"/>
      <c r="D121" s="234"/>
      <c r="E121" s="234"/>
      <c r="F121" s="234"/>
      <c r="G121" s="234"/>
      <c r="H121" s="234"/>
      <c r="I121" s="234"/>
      <c r="J121" s="234"/>
      <c r="K121" s="234"/>
      <c r="L121" s="234"/>
      <c r="M121" s="234"/>
      <c r="N121" s="234"/>
      <c r="O121" s="234"/>
      <c r="P121" s="234"/>
      <c r="Q121" s="234"/>
      <c r="R121" s="234"/>
      <c r="S121" s="234"/>
      <c r="T121" s="234"/>
      <c r="U121" s="234"/>
      <c r="V121" s="234"/>
      <c r="W121" s="234"/>
      <c r="X121" s="234"/>
      <c r="Y121" s="234"/>
      <c r="Z121" s="234"/>
      <c r="AA121" s="234"/>
      <c r="AB121" s="234"/>
      <c r="AC121" s="234"/>
      <c r="AD121" s="234"/>
      <c r="AE121" s="234"/>
      <c r="AF121" s="234"/>
      <c r="AG121" s="24"/>
    </row>
    <row r="122" spans="1:33" ht="15.75" thickBot="1" x14ac:dyDescent="0.3">
      <c r="A122" s="48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50"/>
    </row>
    <row r="124" spans="1:33" ht="15.75" thickBot="1" x14ac:dyDescent="0.3"/>
    <row r="125" spans="1:33" x14ac:dyDescent="0.25">
      <c r="A125" s="20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2"/>
    </row>
    <row r="126" spans="1:33" x14ac:dyDescent="0.25">
      <c r="A126" s="23"/>
      <c r="B126" s="77" t="s">
        <v>96</v>
      </c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24"/>
    </row>
    <row r="127" spans="1:33" x14ac:dyDescent="0.25">
      <c r="A127" s="23"/>
      <c r="AG127" s="24"/>
    </row>
    <row r="128" spans="1:33" ht="60" customHeight="1" x14ac:dyDescent="0.25">
      <c r="A128" s="23"/>
      <c r="B128" s="234" t="s">
        <v>97</v>
      </c>
      <c r="C128" s="234"/>
      <c r="D128" s="234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  <c r="O128" s="234"/>
      <c r="P128" s="234"/>
      <c r="Q128" s="234"/>
      <c r="R128" s="234"/>
      <c r="S128" s="234"/>
      <c r="T128" s="234"/>
      <c r="U128" s="234"/>
      <c r="V128" s="234"/>
      <c r="W128" s="234"/>
      <c r="X128" s="234"/>
      <c r="Y128" s="234"/>
      <c r="Z128" s="234"/>
      <c r="AA128" s="234"/>
      <c r="AB128" s="234"/>
      <c r="AC128" s="234"/>
      <c r="AD128" s="234"/>
      <c r="AE128" s="234"/>
      <c r="AF128" s="234"/>
      <c r="AG128" s="24"/>
    </row>
    <row r="129" spans="1:33" ht="15.75" thickBot="1" x14ac:dyDescent="0.3">
      <c r="A129" s="48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50"/>
    </row>
    <row r="135" spans="1:33" ht="15.75" thickBot="1" x14ac:dyDescent="0.3"/>
    <row r="136" spans="1:33" ht="51" customHeight="1" thickBot="1" x14ac:dyDescent="0.3">
      <c r="G136" s="110" t="s">
        <v>51</v>
      </c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50"/>
    </row>
    <row r="137" spans="1:33" ht="51" customHeight="1" thickBot="1" x14ac:dyDescent="0.3">
      <c r="A137" s="20"/>
      <c r="B137" s="21"/>
      <c r="C137" s="21"/>
      <c r="D137" s="21"/>
      <c r="E137" s="21"/>
      <c r="F137" s="22"/>
      <c r="G137" s="113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  <c r="AA137" s="151"/>
      <c r="AB137" s="21"/>
      <c r="AC137" s="21"/>
      <c r="AD137" s="21"/>
      <c r="AE137" s="21"/>
      <c r="AF137" s="21"/>
      <c r="AG137" s="22"/>
    </row>
    <row r="138" spans="1:33" x14ac:dyDescent="0.25">
      <c r="A138" s="23"/>
      <c r="AG138" s="24"/>
    </row>
    <row r="139" spans="1:33" x14ac:dyDescent="0.25">
      <c r="A139" s="23"/>
      <c r="G139" s="152" t="s">
        <v>74</v>
      </c>
      <c r="H139" s="152"/>
      <c r="I139" s="152"/>
      <c r="J139" s="152"/>
      <c r="K139" s="152"/>
      <c r="L139" s="152"/>
      <c r="M139" s="152"/>
      <c r="N139" s="152"/>
      <c r="O139" s="152"/>
      <c r="P139" s="152"/>
      <c r="Q139" s="152"/>
      <c r="R139" s="152"/>
      <c r="S139" s="152"/>
      <c r="T139" s="152"/>
      <c r="U139" s="152"/>
      <c r="V139" s="152"/>
      <c r="W139" s="152"/>
      <c r="X139" s="152"/>
      <c r="Y139" s="152"/>
      <c r="Z139" s="152"/>
      <c r="AA139" s="106"/>
      <c r="AG139" s="24"/>
    </row>
    <row r="140" spans="1:33" x14ac:dyDescent="0.25">
      <c r="A140" s="23"/>
      <c r="AG140" s="24"/>
    </row>
    <row r="141" spans="1:33" x14ac:dyDescent="0.25">
      <c r="A141" s="25"/>
      <c r="B141" s="26"/>
      <c r="C141" s="145" t="s">
        <v>91</v>
      </c>
      <c r="D141" s="145"/>
      <c r="E141" s="145"/>
      <c r="F141" s="145"/>
      <c r="G141" s="145"/>
      <c r="H141" s="145"/>
      <c r="I141" s="145"/>
      <c r="J141" s="145"/>
      <c r="K141" s="145"/>
      <c r="L141" s="145"/>
      <c r="M141" s="145"/>
      <c r="N141" s="145"/>
      <c r="O141" s="145"/>
      <c r="P141" s="145"/>
      <c r="Q141" s="145"/>
      <c r="R141" s="145"/>
      <c r="S141" s="145"/>
      <c r="T141" s="145"/>
      <c r="U141" s="145"/>
      <c r="V141" s="145"/>
      <c r="W141" s="145"/>
      <c r="X141" s="145"/>
      <c r="Y141" s="145"/>
      <c r="Z141" s="145"/>
      <c r="AA141" s="145"/>
      <c r="AB141" s="145"/>
      <c r="AC141" s="145"/>
      <c r="AD141" s="145"/>
      <c r="AE141" s="145"/>
      <c r="AF141" s="145"/>
      <c r="AG141" s="28"/>
    </row>
    <row r="142" spans="1:33" x14ac:dyDescent="0.25">
      <c r="A142" s="25"/>
      <c r="B142" s="26"/>
      <c r="C142" s="145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  <c r="O142" s="145"/>
      <c r="P142" s="145"/>
      <c r="Q142" s="145"/>
      <c r="R142" s="145"/>
      <c r="S142" s="145"/>
      <c r="T142" s="145"/>
      <c r="U142" s="145"/>
      <c r="V142" s="145"/>
      <c r="W142" s="145"/>
      <c r="X142" s="145"/>
      <c r="Y142" s="145"/>
      <c r="Z142" s="145"/>
      <c r="AA142" s="145"/>
      <c r="AB142" s="145"/>
      <c r="AC142" s="145"/>
      <c r="AD142" s="145"/>
      <c r="AE142" s="145"/>
      <c r="AF142" s="145"/>
      <c r="AG142" s="28"/>
    </row>
    <row r="143" spans="1:33" x14ac:dyDescent="0.25">
      <c r="A143" s="25"/>
      <c r="B143" s="26"/>
      <c r="C143" s="145"/>
      <c r="D143" s="145"/>
      <c r="E143" s="145"/>
      <c r="F143" s="145"/>
      <c r="G143" s="145"/>
      <c r="H143" s="145"/>
      <c r="I143" s="145"/>
      <c r="J143" s="145"/>
      <c r="K143" s="145"/>
      <c r="L143" s="145"/>
      <c r="M143" s="145"/>
      <c r="N143" s="145"/>
      <c r="O143" s="145"/>
      <c r="P143" s="145"/>
      <c r="Q143" s="145"/>
      <c r="R143" s="145"/>
      <c r="S143" s="145"/>
      <c r="T143" s="145"/>
      <c r="U143" s="145"/>
      <c r="V143" s="145"/>
      <c r="W143" s="145"/>
      <c r="X143" s="145"/>
      <c r="Y143" s="145"/>
      <c r="Z143" s="145"/>
      <c r="AA143" s="145"/>
      <c r="AB143" s="145"/>
      <c r="AC143" s="145"/>
      <c r="AD143" s="145"/>
      <c r="AE143" s="145"/>
      <c r="AF143" s="145"/>
      <c r="AG143" s="28"/>
    </row>
    <row r="144" spans="1:33" x14ac:dyDescent="0.25">
      <c r="A144" s="25"/>
      <c r="B144" s="26"/>
      <c r="C144" s="145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  <c r="T144" s="145"/>
      <c r="U144" s="145"/>
      <c r="V144" s="145"/>
      <c r="W144" s="145"/>
      <c r="X144" s="145"/>
      <c r="Y144" s="145"/>
      <c r="Z144" s="145"/>
      <c r="AA144" s="145"/>
      <c r="AB144" s="145"/>
      <c r="AC144" s="145"/>
      <c r="AD144" s="145"/>
      <c r="AE144" s="145"/>
      <c r="AF144" s="145"/>
      <c r="AG144" s="28"/>
    </row>
    <row r="145" spans="1:33" x14ac:dyDescent="0.25">
      <c r="A145" s="25"/>
      <c r="B145" s="26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8"/>
    </row>
    <row r="146" spans="1:33" x14ac:dyDescent="0.25">
      <c r="A146" s="25"/>
      <c r="B146" s="26"/>
      <c r="C146" s="118" t="s">
        <v>75</v>
      </c>
      <c r="D146" s="118"/>
      <c r="E146" s="118"/>
      <c r="F146" s="118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  <c r="T146" s="118"/>
      <c r="U146" s="146"/>
      <c r="V146" s="147"/>
      <c r="W146" s="147"/>
      <c r="X146" s="147"/>
      <c r="Y146" s="148"/>
      <c r="Z146" s="27"/>
      <c r="AA146" s="27"/>
      <c r="AB146" s="27"/>
      <c r="AC146" s="27"/>
      <c r="AD146" s="27"/>
      <c r="AE146" s="27"/>
      <c r="AF146" s="27"/>
      <c r="AG146" s="28"/>
    </row>
    <row r="147" spans="1:33" x14ac:dyDescent="0.25">
      <c r="A147" s="25"/>
      <c r="B147" s="26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8"/>
    </row>
    <row r="148" spans="1:33" x14ac:dyDescent="0.25">
      <c r="A148" s="25"/>
      <c r="B148" s="26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149" t="s">
        <v>30</v>
      </c>
      <c r="O148" s="149"/>
      <c r="P148" s="149"/>
      <c r="Q148" s="149"/>
      <c r="R148" s="149"/>
      <c r="S148" s="149"/>
      <c r="T148" s="26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8"/>
    </row>
    <row r="149" spans="1:33" ht="35.1" customHeight="1" x14ac:dyDescent="0.25">
      <c r="A149" s="23"/>
      <c r="C149" s="99" t="s">
        <v>76</v>
      </c>
      <c r="D149" s="99"/>
      <c r="E149" s="99"/>
      <c r="F149" s="99"/>
      <c r="G149" s="99"/>
      <c r="H149" s="99"/>
      <c r="I149" s="99"/>
      <c r="J149" s="99"/>
      <c r="K149" s="99"/>
      <c r="L149" s="99"/>
      <c r="M149" s="99"/>
      <c r="N149" s="99"/>
      <c r="O149" s="153">
        <f>U146</f>
        <v>0</v>
      </c>
      <c r="P149" s="153"/>
      <c r="Q149" s="153"/>
      <c r="R149" s="153"/>
      <c r="S149" s="52" t="s">
        <v>28</v>
      </c>
      <c r="T149" s="154" t="s">
        <v>31</v>
      </c>
      <c r="U149" s="155"/>
      <c r="V149" s="53" t="s">
        <v>29</v>
      </c>
      <c r="W149" s="95" t="s">
        <v>32</v>
      </c>
      <c r="X149" s="96"/>
      <c r="Z149" s="97">
        <f>ROUNDDOWN(U146*8.8,0)</f>
        <v>0</v>
      </c>
      <c r="AA149" s="98"/>
      <c r="AB149" s="98"/>
      <c r="AC149" s="98"/>
      <c r="AD149" s="98"/>
      <c r="AE149" s="98"/>
      <c r="AF149" s="45" t="s">
        <v>14</v>
      </c>
      <c r="AG149" s="24"/>
    </row>
    <row r="150" spans="1:33" x14ac:dyDescent="0.25">
      <c r="A150" s="25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103" t="s">
        <v>27</v>
      </c>
      <c r="AA150" s="103"/>
      <c r="AB150" s="103"/>
      <c r="AC150" s="103"/>
      <c r="AD150" s="103"/>
      <c r="AE150" s="103"/>
      <c r="AF150" s="103"/>
      <c r="AG150" s="28"/>
    </row>
    <row r="151" spans="1:33" x14ac:dyDescent="0.25">
      <c r="A151" s="25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5"/>
      <c r="AA151" s="5"/>
      <c r="AB151" s="5"/>
      <c r="AC151" s="5"/>
      <c r="AD151" s="5"/>
      <c r="AE151" s="5"/>
      <c r="AF151" s="5"/>
      <c r="AG151" s="28"/>
    </row>
    <row r="152" spans="1:33" x14ac:dyDescent="0.25">
      <c r="A152" s="25"/>
      <c r="B152" s="26"/>
      <c r="C152" s="26"/>
      <c r="D152" s="104" t="s">
        <v>33</v>
      </c>
      <c r="E152" s="104"/>
      <c r="F152" s="104"/>
      <c r="G152" s="104"/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  <c r="Z152" s="104"/>
      <c r="AA152" s="104"/>
      <c r="AB152" s="104"/>
      <c r="AC152" s="104"/>
      <c r="AD152" s="104"/>
      <c r="AE152" s="5"/>
      <c r="AF152" s="5"/>
      <c r="AG152" s="28"/>
    </row>
    <row r="153" spans="1:33" ht="15.75" thickBot="1" x14ac:dyDescent="0.3">
      <c r="A153" s="48"/>
      <c r="B153" s="49"/>
      <c r="C153" s="49"/>
      <c r="D153" s="125"/>
      <c r="E153" s="125"/>
      <c r="F153" s="125"/>
      <c r="G153" s="125"/>
      <c r="H153" s="125"/>
      <c r="I153" s="125"/>
      <c r="J153" s="125"/>
      <c r="K153" s="125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125"/>
      <c r="AA153" s="125"/>
      <c r="AB153" s="125"/>
      <c r="AC153" s="125"/>
      <c r="AD153" s="125"/>
      <c r="AE153" s="49"/>
      <c r="AF153" s="49"/>
      <c r="AG153" s="50"/>
    </row>
    <row r="154" spans="1:33" x14ac:dyDescent="0.2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3" ht="15.75" thickBot="1" x14ac:dyDescent="0.3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3" x14ac:dyDescent="0.25">
      <c r="A156" s="54"/>
      <c r="B156" s="55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7"/>
      <c r="N156" s="57"/>
      <c r="O156" s="57"/>
      <c r="P156" s="57"/>
      <c r="Q156" s="57"/>
      <c r="R156" s="57"/>
      <c r="S156" s="55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8"/>
    </row>
    <row r="157" spans="1:33" ht="18.75" x14ac:dyDescent="0.3">
      <c r="A157" s="25"/>
      <c r="B157" s="26"/>
      <c r="C157" s="39"/>
      <c r="D157" s="39"/>
      <c r="E157" s="39"/>
      <c r="F157" s="39"/>
      <c r="G157" s="126" t="s">
        <v>59</v>
      </c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  <c r="Z157" s="126"/>
      <c r="AA157" s="29"/>
      <c r="AB157" s="29"/>
      <c r="AC157" s="29"/>
      <c r="AD157" s="29"/>
      <c r="AE157" s="29"/>
      <c r="AF157" s="29"/>
      <c r="AG157" s="28"/>
    </row>
    <row r="158" spans="1:33" x14ac:dyDescent="0.25">
      <c r="A158" s="25"/>
      <c r="B158" s="26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29"/>
      <c r="N158" s="29"/>
      <c r="O158" s="29"/>
      <c r="P158" s="29"/>
      <c r="Q158" s="29"/>
      <c r="R158" s="29"/>
      <c r="S158" s="26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8"/>
    </row>
    <row r="159" spans="1:33" ht="35.1" customHeight="1" x14ac:dyDescent="0.25">
      <c r="A159" s="23"/>
      <c r="C159" s="94" t="s">
        <v>77</v>
      </c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53"/>
      <c r="W159" s="95" t="s">
        <v>26</v>
      </c>
      <c r="X159" s="96"/>
      <c r="Y159" s="53" t="s">
        <v>29</v>
      </c>
      <c r="Z159" s="97">
        <f>Z111</f>
        <v>1970</v>
      </c>
      <c r="AA159" s="98"/>
      <c r="AB159" s="98"/>
      <c r="AC159" s="98"/>
      <c r="AD159" s="98"/>
      <c r="AE159" s="98"/>
      <c r="AF159" s="45" t="s">
        <v>14</v>
      </c>
      <c r="AG159" s="24"/>
    </row>
    <row r="160" spans="1:33" ht="18.75" x14ac:dyDescent="0.25">
      <c r="A160" s="23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52"/>
      <c r="W160" s="3"/>
      <c r="X160" s="4"/>
      <c r="Y160" s="52"/>
      <c r="Z160" s="47"/>
      <c r="AA160" s="47"/>
      <c r="AB160" s="47"/>
      <c r="AC160" s="47"/>
      <c r="AD160" s="47"/>
      <c r="AE160" s="47"/>
      <c r="AF160" s="47"/>
      <c r="AG160" s="24"/>
    </row>
    <row r="161" spans="1:33" ht="35.1" customHeight="1" x14ac:dyDescent="0.25">
      <c r="A161" s="23"/>
      <c r="C161" s="94" t="s">
        <v>76</v>
      </c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53"/>
      <c r="W161" s="95" t="s">
        <v>32</v>
      </c>
      <c r="X161" s="96"/>
      <c r="Y161" s="53" t="s">
        <v>29</v>
      </c>
      <c r="Z161" s="97">
        <f>Z149</f>
        <v>0</v>
      </c>
      <c r="AA161" s="98"/>
      <c r="AB161" s="98"/>
      <c r="AC161" s="98"/>
      <c r="AD161" s="98"/>
      <c r="AE161" s="98"/>
      <c r="AF161" s="45" t="s">
        <v>14</v>
      </c>
      <c r="AG161" s="24"/>
    </row>
    <row r="162" spans="1:33" x14ac:dyDescent="0.25">
      <c r="A162" s="23"/>
      <c r="AG162" s="24"/>
    </row>
    <row r="163" spans="1:33" ht="35.1" customHeight="1" x14ac:dyDescent="0.25">
      <c r="A163" s="23"/>
      <c r="B163" s="51"/>
      <c r="C163" s="51"/>
      <c r="D163" s="51"/>
      <c r="E163" s="51"/>
      <c r="F163" s="99" t="s">
        <v>78</v>
      </c>
      <c r="G163" s="99"/>
      <c r="H163" s="99"/>
      <c r="I163" s="99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53"/>
      <c r="W163" s="95" t="s">
        <v>34</v>
      </c>
      <c r="X163" s="100"/>
      <c r="Y163" s="53" t="s">
        <v>29</v>
      </c>
      <c r="Z163" s="101"/>
      <c r="AA163" s="102"/>
      <c r="AB163" s="102"/>
      <c r="AC163" s="102"/>
      <c r="AD163" s="102"/>
      <c r="AE163" s="102"/>
      <c r="AF163" s="45" t="s">
        <v>14</v>
      </c>
      <c r="AG163" s="24"/>
    </row>
    <row r="164" spans="1:33" ht="18.75" x14ac:dyDescent="0.25">
      <c r="A164" s="23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52"/>
      <c r="W164" s="3"/>
      <c r="X164" s="4"/>
      <c r="Z164" s="47"/>
      <c r="AA164" s="47"/>
      <c r="AB164" s="47"/>
      <c r="AC164" s="47"/>
      <c r="AD164" s="47"/>
      <c r="AE164" s="47"/>
      <c r="AF164" s="47"/>
      <c r="AG164" s="24"/>
    </row>
    <row r="165" spans="1:33" ht="35.1" customHeight="1" x14ac:dyDescent="0.25">
      <c r="A165" s="23"/>
      <c r="C165" s="51"/>
      <c r="D165" s="51"/>
      <c r="E165" s="51"/>
      <c r="F165" s="99" t="s">
        <v>60</v>
      </c>
      <c r="G165" s="99"/>
      <c r="H165" s="99"/>
      <c r="I165" s="99"/>
      <c r="J165" s="99"/>
      <c r="K165" s="99"/>
      <c r="L165" s="99"/>
      <c r="M165" s="99"/>
      <c r="N165" s="99"/>
      <c r="O165" s="99"/>
      <c r="P165" s="51"/>
      <c r="Q165" s="95" t="s">
        <v>26</v>
      </c>
      <c r="R165" s="96"/>
      <c r="S165" s="52" t="s">
        <v>35</v>
      </c>
      <c r="T165" s="95" t="s">
        <v>32</v>
      </c>
      <c r="U165" s="96"/>
      <c r="V165" s="53" t="s">
        <v>36</v>
      </c>
      <c r="W165" s="95" t="s">
        <v>34</v>
      </c>
      <c r="X165" s="96"/>
      <c r="Y165" s="53" t="s">
        <v>29</v>
      </c>
      <c r="Z165" s="97">
        <f>Z159+Z161-Z163</f>
        <v>1970</v>
      </c>
      <c r="AA165" s="98"/>
      <c r="AB165" s="98"/>
      <c r="AC165" s="98"/>
      <c r="AD165" s="98"/>
      <c r="AE165" s="98"/>
      <c r="AF165" s="45" t="s">
        <v>14</v>
      </c>
      <c r="AG165" s="24"/>
    </row>
    <row r="166" spans="1:33" x14ac:dyDescent="0.25">
      <c r="A166" s="23"/>
      <c r="AG166" s="24"/>
    </row>
    <row r="167" spans="1:33" ht="15.75" x14ac:dyDescent="0.25">
      <c r="A167" s="23"/>
      <c r="E167" s="127" t="s">
        <v>64</v>
      </c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  <c r="AB167" s="127"/>
      <c r="AC167" s="127"/>
      <c r="AG167" s="24"/>
    </row>
    <row r="168" spans="1:33" ht="15.75" x14ac:dyDescent="0.25">
      <c r="A168" s="23"/>
      <c r="C168" s="59"/>
      <c r="D168" s="59"/>
      <c r="E168" s="127" t="s">
        <v>63</v>
      </c>
      <c r="F168" s="127"/>
      <c r="G168" s="127"/>
      <c r="H168" s="127"/>
      <c r="I168" s="127"/>
      <c r="J168" s="127"/>
      <c r="K168" s="127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  <c r="AD168" s="59"/>
      <c r="AE168" s="59"/>
      <c r="AF168" s="59"/>
      <c r="AG168" s="24"/>
    </row>
    <row r="169" spans="1:33" ht="15.75" x14ac:dyDescent="0.25">
      <c r="A169" s="23"/>
      <c r="C169" s="60"/>
      <c r="D169" s="60"/>
      <c r="E169" s="90" t="s">
        <v>61</v>
      </c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0"/>
      <c r="AG169" s="24"/>
    </row>
    <row r="170" spans="1:33" ht="15.75" x14ac:dyDescent="0.25">
      <c r="A170" s="23"/>
      <c r="C170" s="60"/>
      <c r="D170" s="60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G170" s="24"/>
    </row>
    <row r="171" spans="1:33" x14ac:dyDescent="0.25">
      <c r="A171" s="23"/>
      <c r="C171" s="91"/>
      <c r="D171" s="91"/>
      <c r="E171" s="91"/>
      <c r="F171" s="91"/>
      <c r="G171" s="91"/>
      <c r="H171" s="91"/>
      <c r="I171" s="91"/>
      <c r="J171" s="91"/>
      <c r="AG171" s="24"/>
    </row>
    <row r="172" spans="1:33" x14ac:dyDescent="0.25">
      <c r="A172" s="23"/>
      <c r="C172" s="92" t="s">
        <v>37</v>
      </c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2"/>
      <c r="AA172" s="92"/>
      <c r="AB172" s="92"/>
      <c r="AC172" s="92"/>
      <c r="AG172" s="24"/>
    </row>
    <row r="173" spans="1:33" x14ac:dyDescent="0.25">
      <c r="A173" s="23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G173" s="24"/>
    </row>
    <row r="174" spans="1:33" x14ac:dyDescent="0.25">
      <c r="A174" s="23"/>
      <c r="C174" s="59"/>
      <c r="D174" s="59"/>
      <c r="E174" s="61"/>
      <c r="F174" s="92" t="s">
        <v>38</v>
      </c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G174" s="24"/>
    </row>
    <row r="175" spans="1:33" x14ac:dyDescent="0.25">
      <c r="A175" s="23"/>
      <c r="C175" s="59"/>
      <c r="D175" s="59"/>
      <c r="E175" s="59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G175" s="24"/>
    </row>
    <row r="176" spans="1:33" x14ac:dyDescent="0.25">
      <c r="A176" s="23"/>
      <c r="C176" s="59"/>
      <c r="D176" s="59"/>
      <c r="E176" s="61"/>
      <c r="F176" s="92" t="s">
        <v>49</v>
      </c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  <c r="AA176" s="92"/>
      <c r="AB176" s="92"/>
      <c r="AC176" s="92"/>
      <c r="AD176" s="59"/>
      <c r="AG176" s="24"/>
    </row>
    <row r="177" spans="1:33" x14ac:dyDescent="0.25">
      <c r="A177" s="23"/>
      <c r="C177" s="93"/>
      <c r="D177" s="93"/>
      <c r="E177" s="93"/>
      <c r="F177" s="93"/>
      <c r="G177" s="93"/>
      <c r="H177" s="93"/>
      <c r="I177" s="93"/>
      <c r="J177" s="93"/>
      <c r="AG177" s="24"/>
    </row>
    <row r="178" spans="1:33" ht="15.75" x14ac:dyDescent="0.25">
      <c r="A178" s="23"/>
      <c r="C178" s="86"/>
      <c r="D178" s="86"/>
      <c r="E178" s="63"/>
      <c r="F178" s="84" t="s">
        <v>39</v>
      </c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T178" s="85" t="s">
        <v>48</v>
      </c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  <c r="AE178" s="85"/>
      <c r="AF178" s="85"/>
      <c r="AG178" s="24"/>
    </row>
    <row r="179" spans="1:33" x14ac:dyDescent="0.25">
      <c r="A179" s="23"/>
      <c r="C179" s="86"/>
      <c r="D179" s="86"/>
      <c r="E179" s="64"/>
      <c r="F179" s="87" t="s">
        <v>40</v>
      </c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T179" s="85"/>
      <c r="U179" s="85"/>
      <c r="V179" s="85"/>
      <c r="W179" s="85"/>
      <c r="X179" s="85"/>
      <c r="Y179" s="85"/>
      <c r="Z179" s="85"/>
      <c r="AA179" s="85"/>
      <c r="AB179" s="85"/>
      <c r="AC179" s="85"/>
      <c r="AD179" s="85"/>
      <c r="AE179" s="85"/>
      <c r="AF179" s="85"/>
      <c r="AG179" s="24"/>
    </row>
    <row r="180" spans="1:33" ht="15.75" x14ac:dyDescent="0.25">
      <c r="A180" s="23"/>
      <c r="C180" s="61"/>
      <c r="D180" s="63"/>
      <c r="E180" s="63"/>
      <c r="F180" s="88" t="s">
        <v>41</v>
      </c>
      <c r="G180" s="88"/>
      <c r="H180" s="88"/>
      <c r="I180" s="88"/>
      <c r="J180" s="88"/>
      <c r="K180" s="88"/>
      <c r="L180" s="88"/>
      <c r="M180" s="88"/>
      <c r="N180" s="88"/>
      <c r="O180" s="88"/>
      <c r="P180" s="88"/>
      <c r="Q180" s="88"/>
      <c r="R180" s="88"/>
      <c r="S180" s="88"/>
      <c r="T180" s="88"/>
      <c r="V180" s="89"/>
      <c r="W180" s="89"/>
      <c r="X180" s="89"/>
      <c r="Y180" s="89"/>
      <c r="Z180" s="89"/>
      <c r="AA180" s="89"/>
      <c r="AB180" s="89"/>
      <c r="AC180" s="89"/>
      <c r="AD180" s="89"/>
      <c r="AE180" s="89"/>
      <c r="AF180" s="89"/>
      <c r="AG180" s="24"/>
    </row>
    <row r="181" spans="1:33" ht="15.75" x14ac:dyDescent="0.25">
      <c r="A181" s="23"/>
      <c r="C181" s="61"/>
      <c r="D181" s="63"/>
      <c r="E181" s="63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24"/>
    </row>
    <row r="182" spans="1:33" ht="15.75" x14ac:dyDescent="0.25">
      <c r="A182" s="23"/>
      <c r="C182" s="61"/>
      <c r="D182" s="63"/>
      <c r="E182" s="63"/>
      <c r="F182" s="89" t="s">
        <v>42</v>
      </c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65"/>
      <c r="R182" s="65"/>
      <c r="S182" s="65"/>
      <c r="T182" s="65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24"/>
    </row>
    <row r="183" spans="1:33" x14ac:dyDescent="0.25">
      <c r="A183" s="23"/>
      <c r="C183" s="117"/>
      <c r="D183" s="117"/>
      <c r="E183" s="117"/>
      <c r="F183" s="117"/>
      <c r="G183" s="117"/>
      <c r="H183" s="117"/>
      <c r="I183" s="117"/>
      <c r="J183" s="117"/>
      <c r="AG183" s="24"/>
    </row>
    <row r="184" spans="1:33" x14ac:dyDescent="0.25">
      <c r="A184" s="23"/>
      <c r="C184" s="92" t="s">
        <v>58</v>
      </c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  <c r="AA184" s="92"/>
      <c r="AB184" s="92"/>
      <c r="AC184" s="92"/>
      <c r="AD184" s="92"/>
      <c r="AE184" s="92"/>
      <c r="AF184" s="92"/>
      <c r="AG184" s="24"/>
    </row>
    <row r="185" spans="1:33" x14ac:dyDescent="0.25">
      <c r="A185" s="23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24"/>
    </row>
    <row r="186" spans="1:33" x14ac:dyDescent="0.25">
      <c r="A186" s="23"/>
      <c r="C186" s="92" t="s">
        <v>43</v>
      </c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  <c r="AA186" s="92"/>
      <c r="AB186" s="92"/>
      <c r="AC186" s="92"/>
      <c r="AD186" s="92"/>
      <c r="AE186" s="92"/>
      <c r="AF186" s="92"/>
      <c r="AG186" s="24"/>
    </row>
    <row r="187" spans="1:33" ht="30" x14ac:dyDescent="0.25">
      <c r="A187" s="23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69" t="s">
        <v>62</v>
      </c>
      <c r="X187" s="11"/>
      <c r="Y187" s="69"/>
      <c r="Z187" s="69"/>
      <c r="AA187" s="69"/>
      <c r="AB187" s="69"/>
      <c r="AC187" s="69"/>
      <c r="AD187" s="59"/>
      <c r="AE187" s="59"/>
      <c r="AF187" s="59"/>
      <c r="AG187" s="24"/>
    </row>
    <row r="188" spans="1:33" x14ac:dyDescent="0.25">
      <c r="A188" s="23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24"/>
    </row>
    <row r="189" spans="1:33" x14ac:dyDescent="0.25">
      <c r="A189" s="23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24"/>
    </row>
    <row r="190" spans="1:33" x14ac:dyDescent="0.25">
      <c r="A190" s="23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24"/>
    </row>
    <row r="191" spans="1:33" x14ac:dyDescent="0.25">
      <c r="A191" s="23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24"/>
    </row>
    <row r="192" spans="1:33" x14ac:dyDescent="0.25">
      <c r="A192" s="23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24"/>
    </row>
    <row r="193" spans="1:33" ht="15.75" thickBot="1" x14ac:dyDescent="0.3">
      <c r="A193" s="48"/>
      <c r="B193" s="49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  <c r="AF193" s="67"/>
      <c r="AG193" s="50"/>
    </row>
    <row r="194" spans="1:33" x14ac:dyDescent="0.25"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</row>
    <row r="195" spans="1:33" ht="15.75" thickBot="1" x14ac:dyDescent="0.3"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</row>
    <row r="196" spans="1:33" ht="15" customHeight="1" thickBot="1" x14ac:dyDescent="0.3"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110" t="s">
        <v>79</v>
      </c>
      <c r="P196" s="111"/>
      <c r="Q196" s="111"/>
      <c r="R196" s="111"/>
      <c r="S196" s="112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</row>
    <row r="197" spans="1:33" ht="15.75" thickBot="1" x14ac:dyDescent="0.3">
      <c r="A197" s="20"/>
      <c r="B197" s="2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113"/>
      <c r="P197" s="114"/>
      <c r="Q197" s="114"/>
      <c r="R197" s="114"/>
      <c r="S197" s="115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22"/>
    </row>
    <row r="198" spans="1:33" ht="15.75" x14ac:dyDescent="0.25">
      <c r="A198" s="23"/>
      <c r="C198" s="59"/>
      <c r="D198" s="73" t="s">
        <v>81</v>
      </c>
      <c r="E198" s="72"/>
      <c r="F198" s="74"/>
      <c r="G198" s="75"/>
      <c r="H198" s="59"/>
      <c r="I198" s="59"/>
      <c r="J198" s="59"/>
      <c r="K198" s="59"/>
      <c r="L198" s="59"/>
      <c r="M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24"/>
    </row>
    <row r="199" spans="1:33" x14ac:dyDescent="0.25">
      <c r="A199" s="23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24"/>
    </row>
    <row r="200" spans="1:33" x14ac:dyDescent="0.25">
      <c r="A200" s="23"/>
      <c r="C200" s="116" t="s">
        <v>94</v>
      </c>
      <c r="D200" s="117"/>
      <c r="E200" s="117"/>
      <c r="F200" s="117"/>
      <c r="G200" s="117"/>
      <c r="H200" s="117"/>
      <c r="I200" s="117"/>
      <c r="J200" s="117"/>
      <c r="K200" s="117"/>
      <c r="L200" s="117"/>
      <c r="M200" s="117"/>
      <c r="N200" s="117"/>
      <c r="O200" s="117"/>
      <c r="P200" s="117"/>
      <c r="Q200" s="117"/>
      <c r="R200" s="117"/>
      <c r="S200" s="117"/>
      <c r="T200" s="117"/>
      <c r="U200" s="117"/>
      <c r="V200" s="117"/>
      <c r="W200" s="117"/>
      <c r="X200" s="117"/>
      <c r="Y200" s="117"/>
      <c r="Z200" s="117"/>
      <c r="AA200" s="117"/>
      <c r="AB200" s="117"/>
      <c r="AC200" s="117"/>
      <c r="AD200" s="117"/>
      <c r="AE200" s="117"/>
      <c r="AF200" s="117"/>
      <c r="AG200" s="24"/>
    </row>
    <row r="201" spans="1:33" x14ac:dyDescent="0.25">
      <c r="A201" s="23"/>
      <c r="C201" s="59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24"/>
    </row>
    <row r="202" spans="1:33" ht="30" customHeight="1" x14ac:dyDescent="0.25">
      <c r="A202" s="23"/>
      <c r="C202" s="121" t="s">
        <v>93</v>
      </c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26"/>
      <c r="S202" s="26"/>
      <c r="T202" s="26"/>
      <c r="U202" s="26"/>
      <c r="V202" s="26"/>
      <c r="W202" s="26"/>
      <c r="X202" s="26"/>
      <c r="Y202" s="26"/>
      <c r="Z202" s="123" t="s">
        <v>13</v>
      </c>
      <c r="AA202" s="124"/>
      <c r="AB202" s="124"/>
      <c r="AC202" s="124"/>
      <c r="AD202" s="124"/>
      <c r="AE202" s="124"/>
      <c r="AF202" s="124"/>
      <c r="AG202" s="24"/>
    </row>
    <row r="203" spans="1:33" x14ac:dyDescent="0.25">
      <c r="A203" s="23"/>
      <c r="C203" s="30"/>
      <c r="D203" s="31"/>
      <c r="E203" s="31"/>
      <c r="F203" s="118" t="s">
        <v>52</v>
      </c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26"/>
      <c r="Z203" s="119"/>
      <c r="AA203" s="120"/>
      <c r="AB203" s="120"/>
      <c r="AC203" s="120"/>
      <c r="AD203" s="120"/>
      <c r="AE203" s="120"/>
      <c r="AF203" s="32" t="s">
        <v>14</v>
      </c>
      <c r="AG203" s="24"/>
    </row>
    <row r="204" spans="1:33" x14ac:dyDescent="0.25">
      <c r="A204" s="23"/>
      <c r="C204" s="30"/>
      <c r="D204" s="31"/>
      <c r="E204" s="31"/>
      <c r="F204" s="118" t="s">
        <v>53</v>
      </c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26"/>
      <c r="Z204" s="119"/>
      <c r="AA204" s="120"/>
      <c r="AB204" s="120"/>
      <c r="AC204" s="120"/>
      <c r="AD204" s="120"/>
      <c r="AE204" s="120"/>
      <c r="AF204" s="32" t="s">
        <v>14</v>
      </c>
      <c r="AG204" s="24"/>
    </row>
    <row r="205" spans="1:33" x14ac:dyDescent="0.25">
      <c r="A205" s="23"/>
      <c r="C205" s="30"/>
      <c r="D205" s="33"/>
      <c r="E205" s="33"/>
      <c r="F205" s="105" t="s">
        <v>80</v>
      </c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94" t="s">
        <v>16</v>
      </c>
      <c r="Y205" s="107"/>
      <c r="Z205" s="108">
        <f>IF(Z203&lt;(Z204),"Erreur sur Compte 704",Z203-Z204)</f>
        <v>0</v>
      </c>
      <c r="AA205" s="109"/>
      <c r="AB205" s="109"/>
      <c r="AC205" s="109"/>
      <c r="AD205" s="109"/>
      <c r="AE205" s="109"/>
      <c r="AF205" s="35" t="s">
        <v>14</v>
      </c>
      <c r="AG205" s="24"/>
    </row>
    <row r="206" spans="1:33" ht="15.75" thickBot="1" x14ac:dyDescent="0.3">
      <c r="A206" s="48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50"/>
    </row>
  </sheetData>
  <sheetProtection algorithmName="SHA-512" hashValue="Pds4zjkGmpIr/ypbSuL3XvlBwkn2ULUymsd3spBqnHw5382cpGi/rWgq+UEPzvV+Aq8W8t7T6R/qJICfRweyHQ==" saltValue="mPHKqS9R+vCaMgmb21VUcw==" spinCount="100000" sheet="1" objects="1" scenarios="1"/>
  <mergeCells count="174">
    <mergeCell ref="X108:Y108"/>
    <mergeCell ref="V108:W108"/>
    <mergeCell ref="C84:X84"/>
    <mergeCell ref="B128:AF128"/>
    <mergeCell ref="B121:AF121"/>
    <mergeCell ref="C88:H88"/>
    <mergeCell ref="C108:H108"/>
    <mergeCell ref="I108:P108"/>
    <mergeCell ref="Z88:AE88"/>
    <mergeCell ref="B92:AF92"/>
    <mergeCell ref="C94:AF95"/>
    <mergeCell ref="C99:M99"/>
    <mergeCell ref="N99:S99"/>
    <mergeCell ref="Z99:AE99"/>
    <mergeCell ref="C104:M104"/>
    <mergeCell ref="N104:S104"/>
    <mergeCell ref="T104:Y104"/>
    <mergeCell ref="Z104:AE104"/>
    <mergeCell ref="C105:M105"/>
    <mergeCell ref="N105:S105"/>
    <mergeCell ref="T105:Y105"/>
    <mergeCell ref="Z105:AE105"/>
    <mergeCell ref="C101:AF101"/>
    <mergeCell ref="C102:V102"/>
    <mergeCell ref="Z74:AE74"/>
    <mergeCell ref="X75:Y75"/>
    <mergeCell ref="Z75:AE75"/>
    <mergeCell ref="B67:AF67"/>
    <mergeCell ref="Z72:AF72"/>
    <mergeCell ref="Z73:AE73"/>
    <mergeCell ref="F73:X73"/>
    <mergeCell ref="F74:X74"/>
    <mergeCell ref="F75:W75"/>
    <mergeCell ref="C72:Q72"/>
    <mergeCell ref="C69:AF70"/>
    <mergeCell ref="C79:L79"/>
    <mergeCell ref="M79:R79"/>
    <mergeCell ref="T79:Y79"/>
    <mergeCell ref="Z79:AE79"/>
    <mergeCell ref="C80:L80"/>
    <mergeCell ref="M80:R80"/>
    <mergeCell ref="T80:Y80"/>
    <mergeCell ref="Z80:AE80"/>
    <mergeCell ref="C76:E76"/>
    <mergeCell ref="C77:L77"/>
    <mergeCell ref="M77:S77"/>
    <mergeCell ref="T77:Y77"/>
    <mergeCell ref="Z77:AF77"/>
    <mergeCell ref="C78:L78"/>
    <mergeCell ref="M78:R78"/>
    <mergeCell ref="T78:Y78"/>
    <mergeCell ref="Z78:AE78"/>
    <mergeCell ref="G65:AA65"/>
    <mergeCell ref="D40:G40"/>
    <mergeCell ref="H40:AD40"/>
    <mergeCell ref="A47:AG48"/>
    <mergeCell ref="D50:AD50"/>
    <mergeCell ref="D51:AD51"/>
    <mergeCell ref="D34:AD34"/>
    <mergeCell ref="D36:G36"/>
    <mergeCell ref="H36:AD36"/>
    <mergeCell ref="D38:G38"/>
    <mergeCell ref="H38:Q38"/>
    <mergeCell ref="G62:AA63"/>
    <mergeCell ref="W8:AF8"/>
    <mergeCell ref="E13:AC13"/>
    <mergeCell ref="C16:AE16"/>
    <mergeCell ref="E19:AC29"/>
    <mergeCell ref="D33:AD33"/>
    <mergeCell ref="U7:V7"/>
    <mergeCell ref="W7:X7"/>
    <mergeCell ref="Y7:Z7"/>
    <mergeCell ref="AA7:AB7"/>
    <mergeCell ref="AC7:AD7"/>
    <mergeCell ref="AE7:AF7"/>
    <mergeCell ref="E14:AC14"/>
    <mergeCell ref="Z84:AE84"/>
    <mergeCell ref="X88:Y88"/>
    <mergeCell ref="I88:W88"/>
    <mergeCell ref="C81:L81"/>
    <mergeCell ref="M81:R81"/>
    <mergeCell ref="T81:Y81"/>
    <mergeCell ref="Z81:AE81"/>
    <mergeCell ref="C82:L82"/>
    <mergeCell ref="M82:R82"/>
    <mergeCell ref="T82:Y82"/>
    <mergeCell ref="Z82:AE82"/>
    <mergeCell ref="X86:Y86"/>
    <mergeCell ref="Z86:AE86"/>
    <mergeCell ref="Z102:AE102"/>
    <mergeCell ref="C103:M103"/>
    <mergeCell ref="N103:S103"/>
    <mergeCell ref="T103:Y103"/>
    <mergeCell ref="Z103:AE103"/>
    <mergeCell ref="X102:Y102"/>
    <mergeCell ref="I86:K86"/>
    <mergeCell ref="X99:Y99"/>
    <mergeCell ref="T99:W99"/>
    <mergeCell ref="C96:M96"/>
    <mergeCell ref="N96:S96"/>
    <mergeCell ref="Z96:AE96"/>
    <mergeCell ref="X96:Y96"/>
    <mergeCell ref="T96:W96"/>
    <mergeCell ref="C98:AF98"/>
    <mergeCell ref="C106:M106"/>
    <mergeCell ref="N106:S106"/>
    <mergeCell ref="T106:Y106"/>
    <mergeCell ref="Z106:AE106"/>
    <mergeCell ref="Z108:AE108"/>
    <mergeCell ref="Q108:T108"/>
    <mergeCell ref="F204:X204"/>
    <mergeCell ref="Z204:AE204"/>
    <mergeCell ref="C178:D178"/>
    <mergeCell ref="C111:P111"/>
    <mergeCell ref="Q111:V111"/>
    <mergeCell ref="W111:X111"/>
    <mergeCell ref="Z111:AE111"/>
    <mergeCell ref="Z112:AF112"/>
    <mergeCell ref="C141:AF144"/>
    <mergeCell ref="C146:T146"/>
    <mergeCell ref="U146:Y146"/>
    <mergeCell ref="N148:S148"/>
    <mergeCell ref="G136:AA137"/>
    <mergeCell ref="G139:AA139"/>
    <mergeCell ref="C149:N149"/>
    <mergeCell ref="O149:R149"/>
    <mergeCell ref="T149:U149"/>
    <mergeCell ref="W149:X149"/>
    <mergeCell ref="Z149:AE149"/>
    <mergeCell ref="Z150:AF150"/>
    <mergeCell ref="D152:AD152"/>
    <mergeCell ref="F205:W205"/>
    <mergeCell ref="X205:Y205"/>
    <mergeCell ref="Z205:AE205"/>
    <mergeCell ref="O196:S197"/>
    <mergeCell ref="C200:AF200"/>
    <mergeCell ref="F182:P182"/>
    <mergeCell ref="C183:J183"/>
    <mergeCell ref="C184:AF184"/>
    <mergeCell ref="C186:AF186"/>
    <mergeCell ref="F203:X203"/>
    <mergeCell ref="Z203:AE203"/>
    <mergeCell ref="C202:Q202"/>
    <mergeCell ref="Z202:AF202"/>
    <mergeCell ref="D153:AD153"/>
    <mergeCell ref="G157:Z157"/>
    <mergeCell ref="C159:U159"/>
    <mergeCell ref="W159:X159"/>
    <mergeCell ref="Z159:AE159"/>
    <mergeCell ref="Z165:AE165"/>
    <mergeCell ref="E168:AC168"/>
    <mergeCell ref="E167:AC167"/>
    <mergeCell ref="C161:U161"/>
    <mergeCell ref="W161:X161"/>
    <mergeCell ref="Z161:AE161"/>
    <mergeCell ref="F163:U163"/>
    <mergeCell ref="W163:X163"/>
    <mergeCell ref="Z163:AE163"/>
    <mergeCell ref="F165:O165"/>
    <mergeCell ref="Q165:R165"/>
    <mergeCell ref="T165:U165"/>
    <mergeCell ref="W165:X165"/>
    <mergeCell ref="F178:R178"/>
    <mergeCell ref="T178:AF179"/>
    <mergeCell ref="C179:D179"/>
    <mergeCell ref="F179:R179"/>
    <mergeCell ref="F180:T180"/>
    <mergeCell ref="V180:AF180"/>
    <mergeCell ref="E169:AC169"/>
    <mergeCell ref="C171:J171"/>
    <mergeCell ref="C172:AC172"/>
    <mergeCell ref="F174:AC174"/>
    <mergeCell ref="F176:AC176"/>
    <mergeCell ref="C177:J177"/>
  </mergeCells>
  <dataValidations disablePrompts="1" count="1">
    <dataValidation type="whole" allowBlank="1" showInputMessage="1" showErrorMessage="1" errorTitle="Effectifs" error="Nombre trop grand ou incorrect" sqref="U146:Y146" xr:uid="{BA4D3235-5D53-424E-889C-43C943298979}">
      <formula1>0</formula1>
      <formula2>4000</formula2>
    </dataValidation>
  </dataValidations>
  <hyperlinks>
    <hyperlink ref="Q44" r:id="rId1" xr:uid="{6A200C94-7107-446D-9868-9D1F158B021D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0" fitToHeight="4" orientation="portrait" r:id="rId2"/>
  <rowBreaks count="3" manualBreakCount="3">
    <brk id="59" max="16383" man="1"/>
    <brk id="115" max="16383" man="1"/>
    <brk id="154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0</xdr:colOff>
                    <xdr:row>172</xdr:row>
                    <xdr:rowOff>219075</xdr:rowOff>
                  </from>
                  <to>
                    <xdr:col>5</xdr:col>
                    <xdr:colOff>0</xdr:colOff>
                    <xdr:row>174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19050</xdr:colOff>
                    <xdr:row>174</xdr:row>
                    <xdr:rowOff>200025</xdr:rowOff>
                  </from>
                  <to>
                    <xdr:col>5</xdr:col>
                    <xdr:colOff>28575</xdr:colOff>
                    <xdr:row>176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Jean-François Charron</dc:creator>
  <cp:lastModifiedBy>Jean-Baptiste JEGO</cp:lastModifiedBy>
  <cp:lastPrinted>2026-06-09T09:46:33Z</cp:lastPrinted>
  <dcterms:created xsi:type="dcterms:W3CDTF">2020-09-29T09:07:50Z</dcterms:created>
  <dcterms:modified xsi:type="dcterms:W3CDTF">2026-06-10T09:48:07Z</dcterms:modified>
</cp:coreProperties>
</file>