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4.xml" ContentType="application/vnd.openxmlformats-officedocument.drawing+xml"/>
  <Override PartName="/xl/drawings/drawing5.xml" ContentType="application/vnd.openxmlformats-officedocument.drawing+xml"/>
  <Override PartName="/xl/persons/person.xml" ContentType="application/vnd.ms-excel.person+xml"/>
  <Override PartName="/xl/calcChain.xml" ContentType="application/vnd.openxmlformats-officedocument.spreadsheetml.calcChain+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codeName="{80610A8E-5010-04F8-B4C4-4C4527662162}"/>
  <workbookPr codeName="ThisWorkbook" hidePivotFieldList="1" defaultThemeVersion="124226"/>
  <mc:AlternateContent xmlns:mc="http://schemas.openxmlformats.org/markup-compatibility/2006">
    <mc:Choice Requires="x15">
      <x15ac:absPath xmlns:x15ac="http://schemas.microsoft.com/office/spreadsheetml/2010/11/ac" url="https://unionhabitat-my.sharepoint.com/personal/c_thibault_foph_fr/Documents/Bureau/CartoGT2025/"/>
    </mc:Choice>
  </mc:AlternateContent>
  <xr:revisionPtr revIDLastSave="19" documentId="13_ncr:1_{D398B940-16A4-4C14-A747-001E1A58AA9C}" xr6:coauthVersionLast="47" xr6:coauthVersionMax="47" xr10:uidLastSave="{6B53C82A-8CDC-4F0E-A380-1AB8723475DE}"/>
  <bookViews>
    <workbookView xWindow="945" yWindow="-16320" windowWidth="29040" windowHeight="15720" tabRatio="797" activeTab="2" xr2:uid="{00000000-000D-0000-FFFF-FFFF00000000}"/>
  </bookViews>
  <sheets>
    <sheet name="Sommaire" sheetId="27" r:id="rId1"/>
    <sheet name="Lisez-moi" sheetId="29" r:id="rId2"/>
    <sheet name="Grille des risques" sheetId="2" r:id="rId3"/>
    <sheet name="Synthèse " sheetId="3" r:id="rId4"/>
    <sheet name="Paramètres" sheetId="25" r:id="rId5"/>
  </sheets>
  <functionGroups builtInGroupCount="19"/>
  <definedNames>
    <definedName name="_xlnm._FilterDatabase" localSheetId="2" hidden="1">'Grille des risques'!$A$5:$AM$5</definedName>
    <definedName name="Barème_Prio">Paramètres!$AA$4:$AD$7</definedName>
    <definedName name="Barème_RB">Paramètres!$U$4:$X$7</definedName>
    <definedName name="DataImpact_brut">'Grille des risques'!$AA:$AA</definedName>
    <definedName name="DataMaitrise">'Grille des risques'!$AD:$AD</definedName>
    <definedName name="DataProba_brut">'Grille des risques'!$Q:$Q</definedName>
    <definedName name="DataRef">'Grille des risques'!$E:$E</definedName>
    <definedName name="DataRisk_brut">'Grille des risques'!$AB:$AB</definedName>
    <definedName name="Evaluation_maitrise">'Grille des risques'!$AD$6:$AD$29</definedName>
    <definedName name="FINANCIERS">Paramètres!$B$4:$B$8</definedName>
    <definedName name="Impact_brut">'Grille des risques'!$AA$6:$AA$29</definedName>
    <definedName name="_xlnm.Print_Titles" localSheetId="2">'Grille des risques'!$2:$5</definedName>
    <definedName name="OPERATIONNELS">Paramètres!$C$4:$C$9</definedName>
    <definedName name="ParamImpact_Finance">Paramètres!$H$4:$H$7</definedName>
    <definedName name="ParamImpact_FinanceScore">Paramètres!$G$4:$G$7</definedName>
    <definedName name="ParamImpact_Image">Paramètres!$J$4:$J$7</definedName>
    <definedName name="ParamImpact_ImageScore">Paramètres!$I$4:$I$7</definedName>
    <definedName name="ParamImpact_Juri">Paramètres!$L$4:$L$7</definedName>
    <definedName name="ParamImpact_JuriScore">Paramètres!$K$4:$K$7</definedName>
    <definedName name="ParamImpact_Sante">Paramètres!$N$4:$N$7</definedName>
    <definedName name="ParamImpact_SanteScore">Paramètres!$M$4:$M$7</definedName>
    <definedName name="ParamMaitrise">Paramètres!$P$4:$P$7</definedName>
    <definedName name="ParamMaitriseScore">Paramètres!$O$4:$O$7</definedName>
    <definedName name="ParamPrio">Paramètres!$R$4:$R$7</definedName>
    <definedName name="ParamPrioScore">Paramètres!$Q$4:$Q$7</definedName>
    <definedName name="ParamProba">Paramètres!$F$4:$F$7</definedName>
    <definedName name="ParamProbaScore">Paramètres!$E$4:$E$7</definedName>
    <definedName name="PERILS">Paramètres!$D$4:$D$5</definedName>
    <definedName name="Priorite_traitement">'Grille des risques'!$AH$6:$AH$29</definedName>
    <definedName name="Probabilite_brute">'Grille des risques'!$Q$6:$Q$29</definedName>
    <definedName name="Risque_brut">'Grille des risques'!$AB$6:$AB$29</definedName>
    <definedName name="STRATEGIQUES">Paramètres!$A$4:$A$9</definedName>
    <definedName name="_xlnm.Print_Area" localSheetId="2">'Grille des risques'!$B$2:$AI$29</definedName>
    <definedName name="_xlnm.Print_Area" localSheetId="1">'Lisez-moi'!$B$1:$B$18</definedName>
    <definedName name="_xlnm.Print_Area" localSheetId="4">Paramètres!$A$1:$D$10,Paramètres!$E$1:$AD$9</definedName>
    <definedName name="_xlnm.Print_Area" localSheetId="0">Sommaire!$A$2:$H$66</definedName>
    <definedName name="_xlnm.Print_Area" localSheetId="3">'Synthèse '!$A$1:$U$19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28" i="2" l="1"/>
  <c r="S28" i="2"/>
  <c r="AA28" i="2" s="1"/>
  <c r="L28" i="2" s="1"/>
  <c r="U28" i="2"/>
  <c r="W28" i="2"/>
  <c r="Y28" i="2"/>
  <c r="AD28" i="2"/>
  <c r="N28" i="2" s="1"/>
  <c r="E28" i="2"/>
  <c r="Q17" i="2"/>
  <c r="K17" i="2" s="1"/>
  <c r="S17" i="2"/>
  <c r="U17" i="2"/>
  <c r="W17" i="2"/>
  <c r="Y17" i="2"/>
  <c r="AD17" i="2"/>
  <c r="N17" i="2" s="1"/>
  <c r="Q15" i="2"/>
  <c r="K15" i="2" s="1"/>
  <c r="S15" i="2"/>
  <c r="U15" i="2"/>
  <c r="W15" i="2"/>
  <c r="Y15" i="2"/>
  <c r="Q16" i="2"/>
  <c r="K16" i="2" s="1"/>
  <c r="S16" i="2"/>
  <c r="U16" i="2"/>
  <c r="W16" i="2"/>
  <c r="Y16" i="2"/>
  <c r="AB28" i="2" l="1"/>
  <c r="K28" i="2"/>
  <c r="AA16" i="2"/>
  <c r="L16" i="2" s="1"/>
  <c r="AA17" i="2"/>
  <c r="L17" i="2" s="1"/>
  <c r="AA15" i="2"/>
  <c r="AB15" i="2" s="1"/>
  <c r="M15" i="2" s="1"/>
  <c r="M28" i="2" l="1"/>
  <c r="AH28" i="2"/>
  <c r="AB16" i="2"/>
  <c r="M16" i="2" s="1"/>
  <c r="AB17" i="2"/>
  <c r="M17" i="2" s="1"/>
  <c r="L15" i="2"/>
  <c r="O28" i="2" l="1"/>
  <c r="AI28" i="2"/>
  <c r="AH17" i="2"/>
  <c r="O17" i="2" s="1"/>
  <c r="AD11" i="2"/>
  <c r="N11" i="2" s="1"/>
  <c r="Y11" i="2"/>
  <c r="W11" i="2"/>
  <c r="U11" i="2"/>
  <c r="S11" i="2"/>
  <c r="Q11" i="2"/>
  <c r="AI17" i="2" l="1"/>
  <c r="AA11" i="2"/>
  <c r="L11" i="2" s="1"/>
  <c r="K11" i="2"/>
  <c r="AB11" i="2" l="1"/>
  <c r="AH11" i="2" s="1"/>
  <c r="AI11" i="2" s="1"/>
  <c r="O11" i="2" l="1"/>
  <c r="M11" i="2"/>
  <c r="AD6" i="2"/>
  <c r="N6" i="2" s="1"/>
  <c r="E6" i="2" l="1"/>
  <c r="E7" i="2" s="1"/>
  <c r="E8" i="2" s="1"/>
  <c r="E9" i="2" s="1"/>
  <c r="E10" i="2" s="1"/>
  <c r="AD7" i="2" l="1"/>
  <c r="AD8" i="2"/>
  <c r="N8" i="2" s="1"/>
  <c r="AD9" i="2"/>
  <c r="N9" i="2" s="1"/>
  <c r="AD10" i="2"/>
  <c r="N10" i="2" s="1"/>
  <c r="AD12" i="2"/>
  <c r="N12" i="2" s="1"/>
  <c r="AD13" i="2"/>
  <c r="N13" i="2" s="1"/>
  <c r="AD14" i="2"/>
  <c r="N14" i="2" s="1"/>
  <c r="AD15" i="2"/>
  <c r="N15" i="2" s="1"/>
  <c r="AD16" i="2"/>
  <c r="N16" i="2" s="1"/>
  <c r="AD18" i="2"/>
  <c r="N18" i="2" s="1"/>
  <c r="AD19" i="2"/>
  <c r="N19" i="2" s="1"/>
  <c r="AD20" i="2"/>
  <c r="N20" i="2" s="1"/>
  <c r="AD21" i="2"/>
  <c r="N21" i="2" s="1"/>
  <c r="AD22" i="2"/>
  <c r="N22" i="2" s="1"/>
  <c r="AD23" i="2"/>
  <c r="N23" i="2" s="1"/>
  <c r="AD24" i="2"/>
  <c r="N24" i="2" s="1"/>
  <c r="AD25" i="2"/>
  <c r="N25" i="2" s="1"/>
  <c r="AD26" i="2"/>
  <c r="N26" i="2" s="1"/>
  <c r="AD27" i="2"/>
  <c r="N27" i="2" s="1"/>
  <c r="AD29" i="2"/>
  <c r="N29" i="2" s="1"/>
  <c r="Y7" i="2"/>
  <c r="Y8" i="2"/>
  <c r="Y9" i="2"/>
  <c r="Y10" i="2"/>
  <c r="Y12" i="2"/>
  <c r="Y13" i="2"/>
  <c r="Y14" i="2"/>
  <c r="Y18" i="2"/>
  <c r="Y19" i="2"/>
  <c r="Y20" i="2"/>
  <c r="Y21" i="2"/>
  <c r="Y22" i="2"/>
  <c r="Y23" i="2"/>
  <c r="Y24" i="2"/>
  <c r="Y25" i="2"/>
  <c r="Y26" i="2"/>
  <c r="Y27" i="2"/>
  <c r="Y29" i="2"/>
  <c r="Y6" i="2"/>
  <c r="W7" i="2"/>
  <c r="W8" i="2"/>
  <c r="W9" i="2"/>
  <c r="W10" i="2"/>
  <c r="W12" i="2"/>
  <c r="W13" i="2"/>
  <c r="W14" i="2"/>
  <c r="W18" i="2"/>
  <c r="W19" i="2"/>
  <c r="W20" i="2"/>
  <c r="W21" i="2"/>
  <c r="W22" i="2"/>
  <c r="W23" i="2"/>
  <c r="W24" i="2"/>
  <c r="W25" i="2"/>
  <c r="W26" i="2"/>
  <c r="W27" i="2"/>
  <c r="W29" i="2"/>
  <c r="W6" i="2"/>
  <c r="U7" i="2"/>
  <c r="U8" i="2"/>
  <c r="U9" i="2"/>
  <c r="U10" i="2"/>
  <c r="U12" i="2"/>
  <c r="U13" i="2"/>
  <c r="U14" i="2"/>
  <c r="U18" i="2"/>
  <c r="U19" i="2"/>
  <c r="U20" i="2"/>
  <c r="U21" i="2"/>
  <c r="U22" i="2"/>
  <c r="U23" i="2"/>
  <c r="U24" i="2"/>
  <c r="U25" i="2"/>
  <c r="U26" i="2"/>
  <c r="U27" i="2"/>
  <c r="U29" i="2"/>
  <c r="U6" i="2"/>
  <c r="S7" i="2"/>
  <c r="S8" i="2"/>
  <c r="S9" i="2"/>
  <c r="S10" i="2"/>
  <c r="S12" i="2"/>
  <c r="S13" i="2"/>
  <c r="S14" i="2"/>
  <c r="S18" i="2"/>
  <c r="S19" i="2"/>
  <c r="S20" i="2"/>
  <c r="S21" i="2"/>
  <c r="S22" i="2"/>
  <c r="S23" i="2"/>
  <c r="S24" i="2"/>
  <c r="S25" i="2"/>
  <c r="S26" i="2"/>
  <c r="S27" i="2"/>
  <c r="S29" i="2"/>
  <c r="S6" i="2"/>
  <c r="Q7" i="2"/>
  <c r="K7" i="2" s="1"/>
  <c r="Q8" i="2"/>
  <c r="K8" i="2" s="1"/>
  <c r="Q9" i="2"/>
  <c r="K9" i="2" s="1"/>
  <c r="Q10" i="2"/>
  <c r="K10" i="2" s="1"/>
  <c r="Q12" i="2"/>
  <c r="K12" i="2" s="1"/>
  <c r="Q13" i="2"/>
  <c r="K13" i="2" s="1"/>
  <c r="Q14" i="2"/>
  <c r="K14" i="2" s="1"/>
  <c r="Q18" i="2"/>
  <c r="K18" i="2" s="1"/>
  <c r="Q19" i="2"/>
  <c r="K19" i="2" s="1"/>
  <c r="Q20" i="2"/>
  <c r="K20" i="2" s="1"/>
  <c r="Q21" i="2"/>
  <c r="K21" i="2" s="1"/>
  <c r="Q22" i="2"/>
  <c r="K22" i="2" s="1"/>
  <c r="Q23" i="2"/>
  <c r="K23" i="2" s="1"/>
  <c r="Q24" i="2"/>
  <c r="K24" i="2" s="1"/>
  <c r="Q25" i="2"/>
  <c r="K25" i="2" s="1"/>
  <c r="Q26" i="2"/>
  <c r="K26" i="2" s="1"/>
  <c r="Q27" i="2"/>
  <c r="K27" i="2" s="1"/>
  <c r="Q29" i="2"/>
  <c r="K29" i="2" s="1"/>
  <c r="Q6" i="2"/>
  <c r="K6" i="2" s="1"/>
  <c r="N7" i="2" l="1"/>
  <c r="AH7" i="2"/>
  <c r="AA18" i="2"/>
  <c r="AA19" i="2"/>
  <c r="AA7" i="2"/>
  <c r="AA8" i="2"/>
  <c r="AA9" i="2"/>
  <c r="AA10" i="2"/>
  <c r="AA12" i="2"/>
  <c r="AA13" i="2"/>
  <c r="AA14" i="2"/>
  <c r="AA20" i="2"/>
  <c r="AA21" i="2"/>
  <c r="AA22" i="2"/>
  <c r="AA23" i="2"/>
  <c r="AA24" i="2"/>
  <c r="AA25" i="2"/>
  <c r="AA26" i="2"/>
  <c r="AA27" i="2"/>
  <c r="AA29" i="2"/>
  <c r="AA6" i="2"/>
  <c r="D16" i="3" l="1" a="1"/>
  <c r="D16" i="3" s="1"/>
  <c r="AB21" i="2"/>
  <c r="L21" i="2"/>
  <c r="AB27" i="2"/>
  <c r="L27" i="2"/>
  <c r="AB26" i="2"/>
  <c r="L26" i="2"/>
  <c r="AB14" i="2"/>
  <c r="L14" i="2"/>
  <c r="AB7" i="2"/>
  <c r="L7" i="2"/>
  <c r="AB20" i="2"/>
  <c r="L20" i="2"/>
  <c r="AB25" i="2"/>
  <c r="L25" i="2"/>
  <c r="AB13" i="2"/>
  <c r="L13" i="2"/>
  <c r="AB24" i="2"/>
  <c r="L24" i="2"/>
  <c r="AB12" i="2"/>
  <c r="L12" i="2"/>
  <c r="AB29" i="2"/>
  <c r="L29" i="2"/>
  <c r="AB8" i="2"/>
  <c r="L8" i="2"/>
  <c r="AB6" i="2"/>
  <c r="L6" i="2"/>
  <c r="AB23" i="2"/>
  <c r="L23" i="2"/>
  <c r="AB10" i="2"/>
  <c r="L10" i="2"/>
  <c r="AB19" i="2"/>
  <c r="M19" i="2" s="1"/>
  <c r="L19" i="2"/>
  <c r="AB22" i="2"/>
  <c r="L22" i="2"/>
  <c r="AB9" i="2"/>
  <c r="L9" i="2"/>
  <c r="AB18" i="2"/>
  <c r="M18" i="2" s="1"/>
  <c r="L18" i="2"/>
  <c r="AH19" i="2" l="1"/>
  <c r="O19" i="2" s="1"/>
  <c r="AH10" i="2"/>
  <c r="M10" i="2"/>
  <c r="AH18" i="2"/>
  <c r="AH22" i="2"/>
  <c r="M22" i="2"/>
  <c r="AH29" i="2"/>
  <c r="M29" i="2"/>
  <c r="AH13" i="2"/>
  <c r="M13" i="2"/>
  <c r="AH20" i="2"/>
  <c r="M20" i="2"/>
  <c r="AH27" i="2"/>
  <c r="M27" i="2"/>
  <c r="AH9" i="2"/>
  <c r="M9" i="2"/>
  <c r="AH6" i="2"/>
  <c r="M6" i="2"/>
  <c r="AH12" i="2"/>
  <c r="M12" i="2"/>
  <c r="AH15" i="2"/>
  <c r="O15" i="2" s="1"/>
  <c r="AH24" i="2"/>
  <c r="M24" i="2"/>
  <c r="M7" i="2"/>
  <c r="AH8" i="2"/>
  <c r="M8" i="2"/>
  <c r="AH25" i="2"/>
  <c r="M25" i="2"/>
  <c r="AH14" i="2"/>
  <c r="M14" i="2"/>
  <c r="AH16" i="2"/>
  <c r="O16" i="2" s="1"/>
  <c r="AH21" i="2"/>
  <c r="M21" i="2"/>
  <c r="AH26" i="2"/>
  <c r="M26" i="2"/>
  <c r="AH23" i="2"/>
  <c r="M23" i="2"/>
  <c r="AI19" i="2" l="1"/>
  <c r="AI10" i="2"/>
  <c r="O10" i="2"/>
  <c r="AI8" i="2"/>
  <c r="O8" i="2"/>
  <c r="AI23" i="2"/>
  <c r="O23" i="2"/>
  <c r="AI27" i="2"/>
  <c r="O27" i="2"/>
  <c r="AI25" i="2"/>
  <c r="O25" i="2"/>
  <c r="AI7" i="2"/>
  <c r="O7" i="2"/>
  <c r="AI6" i="2"/>
  <c r="O6" i="2"/>
  <c r="AI20" i="2"/>
  <c r="O20" i="2"/>
  <c r="AI22" i="2"/>
  <c r="O22" i="2"/>
  <c r="AI12" i="2"/>
  <c r="O12" i="2"/>
  <c r="AI21" i="2"/>
  <c r="O21" i="2"/>
  <c r="AI26" i="2"/>
  <c r="O26" i="2"/>
  <c r="AI24" i="2"/>
  <c r="O24" i="2"/>
  <c r="AI15" i="2"/>
  <c r="AI9" i="2"/>
  <c r="O9" i="2"/>
  <c r="AI13" i="2"/>
  <c r="O13" i="2"/>
  <c r="AI18" i="2"/>
  <c r="O18" i="2"/>
  <c r="AI16" i="2"/>
  <c r="AI14" i="2"/>
  <c r="O14" i="2"/>
  <c r="AI29" i="2"/>
  <c r="O29" i="2"/>
  <c r="E11" i="2" l="1"/>
  <c r="E12" i="2" s="1"/>
  <c r="E13" i="2" s="1"/>
  <c r="E14" i="2" s="1"/>
  <c r="C15" i="3" a="1"/>
  <c r="C15" i="3" s="1"/>
  <c r="C16" i="3" a="1"/>
  <c r="C16" i="3" s="1"/>
  <c r="C17" i="3" a="1"/>
  <c r="C17" i="3" s="1"/>
  <c r="C18" i="3" a="1"/>
  <c r="C18" i="3" s="1"/>
  <c r="D15" i="3" a="1"/>
  <c r="D15" i="3" s="1"/>
  <c r="D17" i="3" a="1"/>
  <c r="D17" i="3" s="1"/>
  <c r="D18" i="3" a="1"/>
  <c r="D18" i="3" s="1"/>
  <c r="E15" i="3" a="1"/>
  <c r="E15" i="3" s="1"/>
  <c r="E16" i="3" a="1"/>
  <c r="E16" i="3" s="1"/>
  <c r="E17" i="3" a="1"/>
  <c r="E17" i="3" s="1"/>
  <c r="E18" i="3" a="1"/>
  <c r="E18" i="3" s="1"/>
  <c r="F15" i="3" a="1"/>
  <c r="F15" i="3" s="1"/>
  <c r="F16" i="3" a="1"/>
  <c r="F16" i="3" s="1"/>
  <c r="F17" i="3" a="1"/>
  <c r="F17" i="3" s="1"/>
  <c r="F18" i="3" a="1"/>
  <c r="F18" i="3" s="1"/>
  <c r="E15" i="2" l="1"/>
  <c r="E16" i="2" s="1"/>
  <c r="E17" i="2" s="1"/>
  <c r="E18" i="2" s="1"/>
  <c r="E19" i="2" s="1"/>
  <c r="E20" i="2" s="1"/>
  <c r="E21" i="2" s="1"/>
  <c r="E22" i="2" s="1"/>
  <c r="E23" i="2" s="1"/>
  <c r="E24" i="2" s="1"/>
  <c r="E25" i="2" s="1"/>
  <c r="E26" i="2" s="1"/>
  <c r="E27" i="2" s="1"/>
  <c r="E29" i="2" s="1"/>
  <c r="R18" i="3"/>
  <c r="R17" i="3"/>
  <c r="R16" i="3"/>
  <c r="J15" i="3" l="1" a="1"/>
  <c r="J15" i="3" s="1"/>
  <c r="K16" i="3" a="1"/>
  <c r="K16" i="3" s="1"/>
  <c r="L17" i="3" a="1"/>
  <c r="L17" i="3" s="1"/>
  <c r="M18" i="3" a="1"/>
  <c r="M18" i="3" s="1"/>
  <c r="J16" i="3" a="1"/>
  <c r="J16" i="3" s="1"/>
  <c r="K17" i="3" a="1"/>
  <c r="K17" i="3" s="1"/>
  <c r="L18" i="3" a="1"/>
  <c r="L18" i="3" s="1"/>
  <c r="M15" i="3" a="1"/>
  <c r="M15" i="3" s="1"/>
  <c r="J17" i="3" a="1"/>
  <c r="J17" i="3" s="1"/>
  <c r="K18" i="3" a="1"/>
  <c r="K18" i="3" s="1"/>
  <c r="L15" i="3" a="1"/>
  <c r="L15" i="3" s="1"/>
  <c r="M16" i="3" a="1"/>
  <c r="M16" i="3" s="1"/>
  <c r="J18" i="3" a="1"/>
  <c r="J18" i="3" s="1"/>
  <c r="K15" i="3" a="1"/>
  <c r="K15" i="3" s="1"/>
  <c r="L16" i="3" a="1"/>
  <c r="L16" i="3" s="1"/>
  <c r="M17" i="3" a="1"/>
  <c r="M17" i="3" s="1"/>
  <c r="U16" i="3" l="1"/>
  <c r="U17" i="3"/>
  <c r="U18" i="3"/>
  <c r="U15" i="3"/>
  <c r="R15" i="3"/>
  <c r="K9" i="3" a="1"/>
  <c r="F8" i="3" a="1"/>
  <c r="E9" i="3" a="1"/>
  <c r="E6" i="3" a="1"/>
  <c r="K8" i="3" a="1"/>
  <c r="J8" i="3" a="1"/>
  <c r="K7" i="3" a="1"/>
  <c r="E7" i="3" a="1"/>
  <c r="M7" i="3" a="1"/>
  <c r="K6" i="3" a="1"/>
  <c r="M9" i="3" a="1"/>
  <c r="J6" i="3" a="1"/>
  <c r="J9" i="3" a="1"/>
  <c r="D9" i="3" a="1"/>
  <c r="F6" i="3" a="1"/>
  <c r="F7" i="3" a="1"/>
  <c r="M6" i="3" a="1"/>
  <c r="C8" i="3" a="1"/>
  <c r="J7" i="3" a="1"/>
  <c r="L8" i="3" a="1"/>
  <c r="C9" i="3" a="1"/>
  <c r="L9" i="3" a="1"/>
  <c r="D6" i="3" a="1"/>
  <c r="E8" i="3" a="1"/>
  <c r="M8" i="3" a="1"/>
  <c r="C6" i="3" a="1"/>
  <c r="F9" i="3" a="1"/>
  <c r="L6" i="3" a="1"/>
  <c r="L7" i="3" a="1"/>
  <c r="C7" i="3" a="1"/>
  <c r="D8" i="3" a="1"/>
  <c r="D7" i="3" a="1"/>
  <c r="L9" i="3" l="1"/>
  <c r="L8" i="3"/>
  <c r="L7" i="3"/>
  <c r="L6" i="3"/>
  <c r="M7" i="3"/>
  <c r="K9" i="3"/>
  <c r="K8" i="3"/>
  <c r="K7" i="3"/>
  <c r="K6" i="3"/>
  <c r="M9" i="3"/>
  <c r="M6" i="3"/>
  <c r="J9" i="3"/>
  <c r="J8" i="3"/>
  <c r="J7" i="3"/>
  <c r="M8" i="3"/>
  <c r="J6" i="3"/>
  <c r="C6" i="3"/>
  <c r="F9" i="3"/>
  <c r="C7" i="3"/>
  <c r="C8" i="3"/>
  <c r="C9" i="3"/>
  <c r="F7" i="3"/>
  <c r="D6" i="3"/>
  <c r="D7" i="3"/>
  <c r="D8" i="3"/>
  <c r="D9" i="3"/>
  <c r="E8" i="3"/>
  <c r="F6" i="3"/>
  <c r="F8" i="3"/>
  <c r="E6" i="3"/>
  <c r="E7" i="3"/>
  <c r="E9"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tc={0B82570E-92C7-4B63-A884-156E1C814037}</author>
  </authors>
  <commentList>
    <comment ref="F11" authorId="0" shapeId="0" xr:uid="{0B82570E-92C7-4B63-A884-156E1C814037}">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À voir</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<sst xmlns="http://schemas.openxmlformats.org/spreadsheetml/2006/main" count="457" uniqueCount="193">
  <si>
    <t>Risque brut</t>
  </si>
  <si>
    <t>Evaluation de la maîtrise</t>
  </si>
  <si>
    <t>Nombre de risques</t>
  </si>
  <si>
    <t>Impact brut</t>
  </si>
  <si>
    <t>Maîtrise</t>
  </si>
  <si>
    <t xml:space="preserve">Financier </t>
  </si>
  <si>
    <t>Image / Qualité de service</t>
  </si>
  <si>
    <t>Priorité de traitement</t>
  </si>
  <si>
    <t>Processus</t>
  </si>
  <si>
    <t>Probabilité</t>
  </si>
  <si>
    <t xml:space="preserve">Impact </t>
  </si>
  <si>
    <t>Intitulé du risque</t>
  </si>
  <si>
    <t>Evaluation du risque brut</t>
  </si>
  <si>
    <t>Impact Brut</t>
  </si>
  <si>
    <t>Santé et sécurité des personnes</t>
  </si>
  <si>
    <t>Macro processus</t>
  </si>
  <si>
    <t>Ref#</t>
  </si>
  <si>
    <t>Score</t>
  </si>
  <si>
    <t>Impact sur la stratégie financière de l'entreprise</t>
  </si>
  <si>
    <t>Impact sur l'image</t>
  </si>
  <si>
    <t>Impact sur la santé et sécurité des personnes</t>
  </si>
  <si>
    <t>PROBABILITE</t>
  </si>
  <si>
    <t>Rare</t>
  </si>
  <si>
    <t>Probable</t>
  </si>
  <si>
    <t>Très probable</t>
  </si>
  <si>
    <t>IMPACT</t>
  </si>
  <si>
    <t>CRITERE FINANCIER</t>
  </si>
  <si>
    <t>CRITERE D'IMAGE ET QUALITE DE SERVICE</t>
  </si>
  <si>
    <t>CRITERE REGLEMENTAIRE ET JURIDIQUE</t>
  </si>
  <si>
    <t>CRITERE SANTE ET SECURITE DES PERSONNES</t>
  </si>
  <si>
    <t>Impact</t>
  </si>
  <si>
    <t>MAITRISE</t>
  </si>
  <si>
    <t>Evaluation du dispositif de maîtrise</t>
  </si>
  <si>
    <t>Possible</t>
  </si>
  <si>
    <t>Score
Impact global brut</t>
  </si>
  <si>
    <t>RISQUES</t>
  </si>
  <si>
    <t>NOMBRE DE RISQUES</t>
  </si>
  <si>
    <t>Priorisation</t>
  </si>
  <si>
    <t>MATRICE RISQUE BRUT</t>
  </si>
  <si>
    <t>MATRICE PRIORISATION</t>
  </si>
  <si>
    <t>Identification du risque</t>
  </si>
  <si>
    <t xml:space="preserve">Impact faible sur la sécurité et la santé, pas d’arrêt de travail, pas de conséquences sur la vie quotidienne </t>
  </si>
  <si>
    <t>Impact fort pouvant entrainer des blessures graves, conduire à une situation d’invalidité ou un arrêt de travail long</t>
  </si>
  <si>
    <t>Pas d’incidence visible sur le résultat et/ou le chiffre d'affaires</t>
  </si>
  <si>
    <t>Impact visible sur le résultat et/ou le chiffre d'affaires mais sans remise en cause des équilibres financiers</t>
  </si>
  <si>
    <t>Impact significatif sur le résultat et/ou le chiffre d'affaires nécessitant des mesures spécifiques</t>
  </si>
  <si>
    <t>Impact majeur sur le résultat et le chiffre d'affaires, remise en cause des équilibres financiers</t>
  </si>
  <si>
    <t>A surveiller</t>
  </si>
  <si>
    <t>PRIORITE DE TRAITEMENT</t>
  </si>
  <si>
    <t>Synthèse</t>
  </si>
  <si>
    <t xml:space="preserve">Eléments de maitrise
</t>
  </si>
  <si>
    <t>Sous processus</t>
  </si>
  <si>
    <t>Univers de risques</t>
  </si>
  <si>
    <t>Niveau 1</t>
  </si>
  <si>
    <t>Niveau 2</t>
  </si>
  <si>
    <t>STRATEGIQUES</t>
  </si>
  <si>
    <t>FINANCIERS</t>
  </si>
  <si>
    <t>OPERATIONNELS</t>
  </si>
  <si>
    <t>PERILS</t>
  </si>
  <si>
    <t>UNIVERS DES RISQUES</t>
  </si>
  <si>
    <t>Gouvernance</t>
  </si>
  <si>
    <t xml:space="preserve">Modèle économique </t>
  </si>
  <si>
    <t>Fraude &amp; Corruption</t>
  </si>
  <si>
    <t>Sécurité des biens et des personnes</t>
  </si>
  <si>
    <t xml:space="preserve">Positionnement concurrentiel </t>
  </si>
  <si>
    <t>Financement</t>
  </si>
  <si>
    <t>Gestion des ressources matériels et équipements</t>
  </si>
  <si>
    <t>Continuité d'activité</t>
  </si>
  <si>
    <t>Réglementation et Juridique</t>
  </si>
  <si>
    <t>Fiscalité</t>
  </si>
  <si>
    <t>Gestion des ressources humaines</t>
  </si>
  <si>
    <t>Environnement économique et social</t>
  </si>
  <si>
    <t>Information financière</t>
  </si>
  <si>
    <t>Gestion des ressources SI</t>
  </si>
  <si>
    <t>Orientation stratégique</t>
  </si>
  <si>
    <t>Réalisation des opérations</t>
  </si>
  <si>
    <t xml:space="preserve">Réputation, Image, éthique </t>
  </si>
  <si>
    <t>Partenariat</t>
  </si>
  <si>
    <t>Non-respect des directives opérationnelles (interne)</t>
  </si>
  <si>
    <t>Risque couvert par un dispositif de maîtrise adapté, formalisé, supervisé</t>
  </si>
  <si>
    <t>Les éléments de maîtrise sont suffisants mais peuvent être améliorés dans la forme (formalisme, supervision …)</t>
  </si>
  <si>
    <t>Les éléments de maîtrise sont insuffisants (pas assez nombreux) ou inadaptés (mal positionnés par rapport au risque)</t>
  </si>
  <si>
    <t>Risques sans maîtrise ou maîtrise obsolète</t>
  </si>
  <si>
    <t>Critique</t>
  </si>
  <si>
    <t>Non prioritaire ou surcontrôle potentiel</t>
  </si>
  <si>
    <t>Non-prioritaire</t>
  </si>
  <si>
    <t>Qualité des comptes</t>
  </si>
  <si>
    <t>Réglementaire et juridique</t>
  </si>
  <si>
    <t>Impact sur la réglementation</t>
  </si>
  <si>
    <t>Visible en interne
Aucun impact sur le niveau de satisfaction</t>
  </si>
  <si>
    <t>Non-respect des directives stratégiques (interne)
Sanctions administratives : URSSAF, FISC... 
Constats d'irrégularité par l'ANCOLS, recommandations de la CRC…</t>
  </si>
  <si>
    <t>Impact modéré pouvant entraîner des blessures légères ou un arrêt de travail court</t>
  </si>
  <si>
    <t>Impact majeur pouvant entrainer des conséquences irréversibles graves, voire le décès d’une personne</t>
  </si>
  <si>
    <t>Risque à surveiller</t>
  </si>
  <si>
    <t>Risque non prioritaire</t>
  </si>
  <si>
    <t>Score
Probabilité brute</t>
  </si>
  <si>
    <t>Commentaires</t>
  </si>
  <si>
    <t>SOMMAIRE</t>
  </si>
  <si>
    <t>Les menus proposés dans les listes déroulantes sont définis dans l'onglet "Paramètres", la sélection d'un item affiche automatiquement le score</t>
  </si>
  <si>
    <t>Cette cartographie est proposée en adéquation avec le guide méthodologique du contrôle interne</t>
  </si>
  <si>
    <t>Ce document est la déclinaison d'une cartographie d'un processus</t>
  </si>
  <si>
    <t>Cf. Figure 6: Univers des risques</t>
  </si>
  <si>
    <t>Cf. Tableau 1 : Description des risques stratégiques</t>
  </si>
  <si>
    <t>Cf. Tableau 2 : Description des risques financiers</t>
  </si>
  <si>
    <t>Cf. Tableau 3 : Description des risques opérationnels</t>
  </si>
  <si>
    <t>Cf. Tableau 4 : Description des périls</t>
  </si>
  <si>
    <t>Cf. Figure 8: Matrice des risques bruts</t>
  </si>
  <si>
    <t>Cf. 3.3 Activités de contrôles</t>
  </si>
  <si>
    <t>Cf. 3.2.1 L'univers des risques</t>
  </si>
  <si>
    <t>Cf. 3.2.2 Cartographie des risques</t>
  </si>
  <si>
    <t>Cf. 3.4 Pilotage</t>
  </si>
  <si>
    <t>Cf. Figure 9: Matrice de priorisation des risques</t>
  </si>
  <si>
    <t>Références au guide méthodologique:</t>
  </si>
  <si>
    <t>L'onglet « Grille des risques » sert essentiellement de base de données et de collecte d'informations relatives à l'ensemble des risques</t>
  </si>
  <si>
    <t>La colonne #Ref est automatisée de façon à incrémenter un numéro automatique à chaque risque; le numéro est repris dans l’onglet de synthèse pour identifier chaque risque dans les matrices</t>
  </si>
  <si>
    <t>Dans un souci de praticité et pour faciliter la lecture de la grille, cette partie de la feuille reprend de manière automatique les principaux éléments de cotation qui sont calculés dans l’onglet</t>
  </si>
  <si>
    <t>Pour chaque critère: sélectionner un item de cotation dans la liste déroulante, les colonnes de score seront remplies automatiquement</t>
  </si>
  <si>
    <t>Saisir un item de cotation dans la liste déroulante, la colonne de score sera remplie automatiquement</t>
  </si>
  <si>
    <t>Le calcul du risque brut est automatique, il est effectué sur la base de la "MATRICE RISQUE BRUT" dans l'onglet "Paramètres"</t>
  </si>
  <si>
    <t>Le calcul de la priorisation et de son score est automatique, il est effectué sur la base de la "MATRICE PRIORISATION" dans l'onglet "Paramètres"</t>
  </si>
  <si>
    <t>L'onglet « Synthèse » permet de restituer graphiquement les matrices de risque brut et de priorisation</t>
  </si>
  <si>
    <t>L’onglet est entièrement automatisé et ne nécessite aucune saisie manuelle</t>
  </si>
  <si>
    <t>L’onglet « Paramètres » comporte les éléments de calcul permettant d’automatiser les colonnes de l’onglet « Grille de risques »</t>
  </si>
  <si>
    <t>Pour modifier les listes déroulantes ou changer la cotation, c’est dans cet onglet que les modifications seront effectuées</t>
  </si>
  <si>
    <t>Explication des formules relatives à la cotation</t>
  </si>
  <si>
    <t>Les différentes colonnes permettent de recenser l’ensemble des caractéristiques du risque</t>
  </si>
  <si>
    <r>
      <rPr>
        <i/>
        <sz val="11"/>
        <color theme="1" tint="0.499984740745262"/>
        <rFont val="Calibri"/>
        <family val="2"/>
        <scheme val="minor"/>
      </rPr>
      <t>Les colonnes grises:</t>
    </r>
    <r>
      <rPr>
        <i/>
        <sz val="11"/>
        <color theme="1"/>
        <rFont val="Calibri"/>
        <family val="2"/>
        <scheme val="minor"/>
      </rPr>
      <t xml:space="preserve"> un choix est à faire au sein de menus déroulants</t>
    </r>
  </si>
  <si>
    <r>
      <rPr>
        <i/>
        <sz val="11"/>
        <color theme="6"/>
        <rFont val="Calibri"/>
        <family val="2"/>
        <scheme val="minor"/>
      </rPr>
      <t xml:space="preserve">Les colonnes vertes: </t>
    </r>
    <r>
      <rPr>
        <i/>
        <sz val="11"/>
        <color theme="1"/>
        <rFont val="Calibri"/>
        <family val="2"/>
        <scheme val="minor"/>
      </rPr>
      <t>requièrent la saisie de texte</t>
    </r>
  </si>
  <si>
    <r>
      <rPr>
        <i/>
        <sz val="11"/>
        <color theme="4"/>
        <rFont val="Calibri"/>
        <family val="2"/>
        <scheme val="minor"/>
      </rPr>
      <t>Les colonnes bleues:</t>
    </r>
    <r>
      <rPr>
        <i/>
        <sz val="11"/>
        <color theme="1"/>
        <rFont val="Calibri"/>
        <family val="2"/>
        <scheme val="minor"/>
      </rPr>
      <t xml:space="preserve"> les cellules se remplissent de manière automatiques et ne doivent pas être modifiées</t>
    </r>
  </si>
  <si>
    <t>Elaboré par:</t>
  </si>
  <si>
    <t>Mis à jour le:</t>
  </si>
  <si>
    <t>Pouvoir de sanction financière et / ou administrative du ministre chargé du logement à l'issue de contrôles diligentés par l'ANCOLS
Condamnations peu sévères par les juridictions (civiles / pénales / administratives selon le cas)</t>
  </si>
  <si>
    <t>Proposition de retrait d’agrément
Condamnations sévères par les juridictions (civiles / pénales / administratives selon le cas)</t>
  </si>
  <si>
    <t>Visible par de nombreux locataires / accédants / clients / prestataires avec conséquences néfastes</t>
  </si>
  <si>
    <t>Visible par peu de locataires / accédants / clients / prestataires sans conséquences néfastes</t>
  </si>
  <si>
    <t>Visible par un nombre significatif de clients / prestataires et / ou 
Mise en cause de la structure dans le secteur d’activité : visible dans la presse spécialisée, par les publications des organes de contrôle</t>
  </si>
  <si>
    <t>2.3 - Evaluation du risque brut (colonnes Q à AB)</t>
  </si>
  <si>
    <t>2.2 - Synthèse (colonnes K à O)</t>
  </si>
  <si>
    <t>Ce fichier Excel repose sur des formules dont le fonctionnement vous est expliqué dans l'onglet "Lisez-moi". 
Précision : si, de votre initiative, vous décidiez d’opérer des changements de paramétrage directement, vous devriez également veiller à réaliser toutes les mises à jour nécessaires pour assurer le bon fonctionnement global du fichier (non assuré par la FOPH ou Grant Thornton).</t>
  </si>
  <si>
    <t>Version de la cartographie mise à la disposition des OPH au mois de juin 2021</t>
  </si>
  <si>
    <t>2.1 - Identification du risque (colonnes B à I)</t>
  </si>
  <si>
    <t>2 - Grille des risques</t>
  </si>
  <si>
    <t>1 - Lisez-moi</t>
  </si>
  <si>
    <t>2.4 - Evaluation de la maîtrise (colonnes AD à AF)</t>
  </si>
  <si>
    <t>2.5 - Priorisation (colonnes AH à AI)</t>
  </si>
  <si>
    <t>3 - Synthèse</t>
  </si>
  <si>
    <t>4 - Paramètres</t>
  </si>
  <si>
    <t>Impact global =
Max (ParamImpact_FinanceScore, ParamImpact_JuriScore ParamImpact_ImageScore, ParamImpact_SanteScore)</t>
  </si>
  <si>
    <t>Exemple:</t>
  </si>
  <si>
    <t>La combinaison de la probabilité du risque et de son impact permettra de déterminer l’évaluation du risque brut selon une approche matricielle de ce type (onglet « paramètre ») :</t>
  </si>
  <si>
    <t>Formule de calcul du risque brut (colonne AB) :
=@SI(OU(Q6="";AA6="");"";INDEX(Barème_RB;5-Q6;AA6))
La formule INDEX permet le croisement entre les données de l’onglet « Grille de risques » en colonne Q (score probabilité) et AA (score impact global) sur la matrice ci-dessus (onglet « Paramètres ») afin de calculer le risque brut.
Le barème des risques bruts (Barème_RB) est prédéfini dans l’onglet « Paramètres ».
Exemple :</t>
  </si>
  <si>
    <r>
      <rPr>
        <b/>
        <sz val="11"/>
        <color theme="3" tint="0.39997558519241921"/>
        <rFont val="Calibri"/>
        <family val="2"/>
        <scheme val="minor"/>
      </rPr>
      <t>3.	Priorisation (colonnes AH et AI) :</t>
    </r>
    <r>
      <rPr>
        <sz val="11"/>
        <color theme="1"/>
        <rFont val="Calibri"/>
        <family val="2"/>
        <scheme val="minor"/>
      </rPr>
      <t xml:space="preserve">
La combinaison du risque brut et l’évaluation des éléments de maîtrise permet de déterminer la priorisation du risque selon une approche matricielle de ce type (onglet « paramètres ») :</t>
    </r>
  </si>
  <si>
    <r>
      <rPr>
        <b/>
        <sz val="11"/>
        <color theme="3" tint="0.39997558519241921"/>
        <rFont val="Calibri"/>
        <family val="2"/>
        <scheme val="minor"/>
      </rPr>
      <t>2.	Evaluation brute du risque (colonne Q à colonne AB)</t>
    </r>
    <r>
      <rPr>
        <sz val="11"/>
        <color theme="1"/>
        <rFont val="Calibri"/>
        <family val="2"/>
        <scheme val="minor"/>
      </rPr>
      <t xml:space="preserve">
L’évaluation du risque brut se matérialise via l’évaluation de deux critères : 
-	la probabilité
-	l’impact
Le critère d’impact se subdivise en 4 sous-critères. Par convention, l’évaluation retenue est le score maximum des 4 critères :</t>
    </r>
  </si>
  <si>
    <t>Formule de calcul du risque brut (colonne AH) :
=@SI(OU(AB6="";AD6="");"";INDEX(Barème_Prio;5-AB6;AD6))
La formule permet le croisement entre les données de l’onglet « Grille de risques » en colonne AB (score risque brut) et AD (score maîtrise, ParamMaitrise) avec la matrice ci-dessus (onglet « Paramètres», matrice Barème_Prio) afin de calculer le score de priorisation.
Exemple :</t>
  </si>
  <si>
    <t xml:space="preserve">=ConcScRk("Grille des risques";"DataRef";"DataImpact_brut";I$10;"DataProba_brut";$B17)
Après avoir déterminé le score de priorisation, l’interprétation du score de priorisation est remplie automatiquement en colonne AI selon la matrice suivante (formule ConcScRk) : </t>
  </si>
  <si>
    <t>Formule d’interprétation du score de priorisation (colonne AI) :
=SIERREUR(INDEX(ParamPrio;EQUIV(AH6;ParamPrioScore;0));0)
La formule permet de rechercher l’interprétation de la priorité de traitement (colonne AI) qui est associée au score de priorisation (AH) dans le tableau de l’onglet « Paramètres » (colonne Q et R).</t>
  </si>
  <si>
    <r>
      <rPr>
        <b/>
        <sz val="11"/>
        <color theme="3" tint="0.39997558519241921"/>
        <rFont val="Calibri"/>
        <family val="2"/>
        <scheme val="minor"/>
      </rPr>
      <t>1.	Cotation</t>
    </r>
    <r>
      <rPr>
        <sz val="11"/>
        <color theme="1"/>
        <rFont val="Calibri"/>
        <family val="2"/>
        <scheme val="minor"/>
      </rPr>
      <t xml:space="preserve">
Chaque critère d’évaluation est coté sur une échelle à 4 niveaux.
Le score de chaque cotation est déterminé dans l’onglet « Paramètres » (colonne E à colonne P) :
Ces éléments peuvent être amendés/ adaptés par l’organisme.
•	Probabilité : Au plus le risque est probable au plus le score est élevé (Exemple : </t>
    </r>
    <r>
      <rPr>
        <sz val="11"/>
        <color rgb="FF28A890"/>
        <rFont val="Calibri"/>
        <family val="2"/>
        <scheme val="minor"/>
      </rPr>
      <t>1= rare</t>
    </r>
    <r>
      <rPr>
        <sz val="11"/>
        <color theme="1"/>
        <rFont val="Calibri"/>
        <family val="2"/>
        <scheme val="minor"/>
      </rPr>
      <t xml:space="preserve"> ; </t>
    </r>
    <r>
      <rPr>
        <sz val="11"/>
        <color rgb="FFFF0000"/>
        <rFont val="Calibri"/>
        <family val="2"/>
        <scheme val="minor"/>
      </rPr>
      <t>4= très probable</t>
    </r>
    <r>
      <rPr>
        <sz val="11"/>
        <color theme="1"/>
        <rFont val="Calibri"/>
        <family val="2"/>
        <scheme val="minor"/>
      </rPr>
      <t xml:space="preserve">)
•	Impact : Au plus la gravité est importante au plus le score est élevé (Exemple : </t>
    </r>
    <r>
      <rPr>
        <sz val="11"/>
        <color rgb="FF28A890"/>
        <rFont val="Calibri"/>
        <family val="2"/>
        <scheme val="minor"/>
      </rPr>
      <t>1= pas d’incidence visible sur le résultat et/ ou le CA ; Aucun impact sur le niveau de satisfaction</t>
    </r>
    <r>
      <rPr>
        <sz val="11"/>
        <color theme="1"/>
        <rFont val="Calibri"/>
        <family val="2"/>
        <scheme val="minor"/>
      </rPr>
      <t xml:space="preserve"> et </t>
    </r>
    <r>
      <rPr>
        <sz val="11"/>
        <color rgb="FFFF0000"/>
        <rFont val="Calibri"/>
        <family val="2"/>
        <scheme val="minor"/>
      </rPr>
      <t>4= Impact majeur sur le résultat et le CA ; Visible par un nombre de significatif de clients</t>
    </r>
    <r>
      <rPr>
        <sz val="11"/>
        <color theme="1"/>
        <rFont val="Calibri"/>
        <family val="2"/>
        <scheme val="minor"/>
      </rPr>
      <t xml:space="preserve">)
•	Eléments de maîtrise : Au plus les éléments de maîtrise sont efficaces au plus le score est élevé (Exemple : </t>
    </r>
    <r>
      <rPr>
        <sz val="11"/>
        <color rgb="FFFF0000"/>
        <rFont val="Calibri"/>
        <family val="2"/>
        <scheme val="minor"/>
      </rPr>
      <t>1= absence de maîtrise ou maîtrise obsolète</t>
    </r>
    <r>
      <rPr>
        <sz val="11"/>
        <color theme="1"/>
        <rFont val="Calibri"/>
        <family val="2"/>
        <scheme val="minor"/>
      </rPr>
      <t xml:space="preserve"> ; </t>
    </r>
    <r>
      <rPr>
        <sz val="11"/>
        <color rgb="FF28A890"/>
        <rFont val="Calibri"/>
        <family val="2"/>
        <scheme val="minor"/>
      </rPr>
      <t>4= dispositif de maîtrise adapté, formalisé, supervis</t>
    </r>
    <r>
      <rPr>
        <sz val="11"/>
        <color theme="1"/>
        <rFont val="Calibri"/>
        <family val="2"/>
        <scheme val="minor"/>
      </rPr>
      <t xml:space="preserve">é)
Formule de calcul du score de probabilité et d’impact (colonne Q, S, U, W et Y) :
=SIERREUR(INDEX(ParamProba_FinanceScore;EQUIV(T6;ParamProba_Finance;0));0)
Les formules permettent de rechercher automatiquement dans l’onglet « Paramètres » le score qui est associé à chaque cotation sélectionnée par l’utilisateur dans l’onglet « Grille de risques » (colonnes R, T, V, X et Z) et de l’affecter dans la cellule (colonnes Q, S, U, W et Y).
</t>
    </r>
  </si>
  <si>
    <t>Risque non prioritaire ou surcontrôle potentiel</t>
  </si>
  <si>
    <t>PROCESSUS DEVELOPPEMENT DU PATRIMOINE</t>
  </si>
  <si>
    <t>PATRIMOINE</t>
  </si>
  <si>
    <t>Développement du patrimoine</t>
  </si>
  <si>
    <t>Transverse</t>
  </si>
  <si>
    <t>Acquisition du foncier</t>
  </si>
  <si>
    <t>Etude de faisabilité</t>
  </si>
  <si>
    <t>Conception</t>
  </si>
  <si>
    <t>Réalisation</t>
  </si>
  <si>
    <t>Livraison de l’ouvrage</t>
  </si>
  <si>
    <t>Gestion des garanties</t>
  </si>
  <si>
    <t xml:space="preserve">Construction d’équipements pour des tiers </t>
  </si>
  <si>
    <t>Absence de concertation, de discussion avec la collectivité territoriale / l'EPCI de rattachement et les communes  sur les projets en cours et à venir</t>
  </si>
  <si>
    <t>Pénurie ou cherté de foncier</t>
  </si>
  <si>
    <t>Mauvaise estimation de la constructibilité et de la faisabilité technique (zone sismique / inondable, qualité, droit à construire, pollution des sols, amiante, localisation, expropriation,  etc.)</t>
  </si>
  <si>
    <t xml:space="preserve">Inadéquation du projet par rapport aux attentes du territoire et aux enjeux sociétaux et environnementaux, non-conformité du dossier avec le PLH et avec la CUS </t>
  </si>
  <si>
    <t>Evaluation erronée des simulations financières (sur estimation de la capacité de conception ou hypothèse de loyer erronée, sous estimation des coûts d'exploitation etc.)</t>
  </si>
  <si>
    <t>Insuffisance d'analyse juridique concernant l'acquisition d'actifs (sols ou bâtis) et du choix du mode de développement : possibilités d'expropriation, perte de convention d'agrément, préemptions, cahier des charges de lotissement, dépassement des 50% de taux de VEFA</t>
  </si>
  <si>
    <t>Mauvaise sélection du maître d'œuvre / de l'équipe de maîtrise d'œuvre (architecte et bureaux d'étude) et de l'entreprise générale au regard des enjeux du chantier</t>
  </si>
  <si>
    <t>Incohérence ou imprévus du projet architectural : contraintes techniques non identifiées, capacité technique insuffisante etc..</t>
  </si>
  <si>
    <t>Absence d'existence de garantie Société de Garantie Accession et/ou de garantie financière d’achèvement (SCI et VEFA hors logements)</t>
  </si>
  <si>
    <t>Financements non optimisés ou non obtention des financements (prêts, garanties, subventions etc.)</t>
  </si>
  <si>
    <t>Refus / recours / retard / prescriptions ABF sur le permis de construire</t>
  </si>
  <si>
    <t>Accident sur le chantier</t>
  </si>
  <si>
    <t>Défaillance d'une entreprise sélectionnée (compétences, fiabilité, solidité financière, faillite etc.)</t>
  </si>
  <si>
    <t>Défaut de conformité (administrative, technique, légale et réglementaire) du projet</t>
  </si>
  <si>
    <t xml:space="preserve">Travail illicite (sous-traitance occulte, sous-traitance non agréée sur les chantiers etc.)
</t>
  </si>
  <si>
    <t>Non-respect des obligations déclaratives liées aux chantiers 
(notamment délais de déclarations aux services fiscaux (formulaires H1, H2, CBD dans les 90 jours suivant l'achèvement des travaux), décompte général définitif (DGD) non notifiés aux titulaires (DGD tacite) etc.)</t>
  </si>
  <si>
    <t>Défaut d'identification et de suivi de la levée des réserves à la réception</t>
  </si>
  <si>
    <t>Non conservation des retenues de garantie jusqu'à la fin de l'année de Garantie de Parfait Achèvement</t>
  </si>
  <si>
    <t>Défaillance des entreprises après la livraison (incapacité à assurer la GPA / garantie biennale ou décennale)</t>
  </si>
  <si>
    <t>blabla</t>
  </si>
  <si>
    <t>Contrat de maîtrise d'ouvrage déléguée non sécurisé pour l'organisme (dépassement budgétaire, délai etc.)</t>
  </si>
  <si>
    <t>Retards de chantiers (occupation sans titre / squat des terrains avant ou pendant le lancement du chantier de construction, mauvaise estimation du calendrier général de l'ensemble des opérations etc.)</t>
  </si>
  <si>
    <t>Incivilités: vols de matériel / matériaux / fournitures sur les chantiers / racket / menace</t>
  </si>
  <si>
    <t>Défaut de la transmission des données de la base patrimoine (PMR, nombre de logements, équipements, type de chauffage, eau chaude, nb de salle de bains, étages…)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</si>
</sst>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0.00\ &quot;€&quot;_-;\-* #,##0.00\ &quot;€&quot;_-;_-* &quot;-&quot;??\ &quot;€&quot;_-;_-@_-"/>
    <numFmt numFmtId="164" formatCode="_-* #,##0.00\ _€_-;\-* #,##0.00\ _€_-;_-* &quot;-&quot;??\ _€_-;_-@_-"/>
  </numFmts>
  <fonts count="55" x14ac:knownFonts="1">
    <font>
      <sz val="11"/>
      <color theme="1"/>
      <name val="Calibri"/>
      <family val="2"/>
      <scheme val="minor"/>
    </font>
    <font>
      <b/>
      <sz val="11"/>
      <color theme="0"/>
      <name val="Calibri"/>
      <family val="2"/>
      <scheme val="minor"/>
    </font>
    <font>
      <b/>
      <sz val="11"/>
      <color theme="1"/>
      <name val="Calibri"/>
      <family val="2"/>
      <scheme val="minor"/>
    </font>
    <font>
      <b/>
      <i/>
      <sz val="12"/>
      <color theme="1"/>
      <name val="Calibri"/>
      <family val="2"/>
      <scheme val="minor"/>
    </font>
    <font>
      <sz val="10"/>
      <name val="Arial"/>
      <family val="2"/>
    </font>
    <font>
      <sz val="10"/>
      <color indexed="8"/>
      <name val="Tahoma"/>
      <family val="2"/>
    </font>
    <font>
      <sz val="18"/>
      <name val="Times New Roman"/>
      <family val="1"/>
    </font>
    <font>
      <b/>
      <sz val="13"/>
      <name val="Times New Roman"/>
      <family val="1"/>
    </font>
    <font>
      <b/>
      <i/>
      <sz val="12"/>
      <name val="Times New Roman"/>
      <family val="1"/>
    </font>
    <font>
      <i/>
      <sz val="12"/>
      <name val="Times New Roman"/>
      <family val="1"/>
    </font>
    <font>
      <sz val="11"/>
      <name val="Times New Roman"/>
      <family val="1"/>
    </font>
    <font>
      <sz val="10"/>
      <name val="Arial"/>
      <family val="2"/>
    </font>
    <font>
      <sz val="10"/>
      <name val="Arial"/>
      <family val="2"/>
    </font>
    <font>
      <sz val="11"/>
      <color theme="0"/>
      <name val="Calibri"/>
      <family val="2"/>
      <scheme val="minor"/>
    </font>
    <font>
      <sz val="10"/>
      <name val="Arial"/>
      <family val="2"/>
    </font>
    <font>
      <sz val="10"/>
      <name val="Arial"/>
      <family val="2"/>
    </font>
    <font>
      <sz val="10"/>
      <color theme="1"/>
      <name val="Calibri"/>
      <family val="2"/>
      <scheme val="minor"/>
    </font>
    <font>
      <sz val="12"/>
      <color theme="1"/>
      <name val="Calibri"/>
      <family val="2"/>
      <scheme val="minor"/>
    </font>
    <font>
      <sz val="10"/>
      <color theme="0"/>
      <name val="Calibri"/>
      <family val="2"/>
      <scheme val="minor"/>
    </font>
    <font>
      <sz val="8"/>
      <name val="Calibri"/>
      <family val="2"/>
      <scheme val="minor"/>
    </font>
    <font>
      <b/>
      <sz val="16"/>
      <color theme="1"/>
      <name val="Calibri"/>
      <family val="2"/>
      <scheme val="minor"/>
    </font>
    <font>
      <sz val="16"/>
      <color theme="1"/>
      <name val="Calibri"/>
      <family val="2"/>
      <scheme val="minor"/>
    </font>
    <font>
      <b/>
      <sz val="11"/>
      <color rgb="FFFF0000"/>
      <name val="Calibri"/>
      <family val="2"/>
      <scheme val="minor"/>
    </font>
    <font>
      <b/>
      <sz val="11"/>
      <color rgb="FFFFC000"/>
      <name val="Calibri"/>
      <family val="2"/>
      <scheme val="minor"/>
    </font>
    <font>
      <b/>
      <sz val="11"/>
      <color rgb="FFFFFF00"/>
      <name val="Calibri"/>
      <family val="2"/>
      <scheme val="minor"/>
    </font>
    <font>
      <b/>
      <sz val="11"/>
      <color rgb="FF92D050"/>
      <name val="Calibri"/>
      <family val="2"/>
      <scheme val="minor"/>
    </font>
    <font>
      <b/>
      <sz val="20"/>
      <color theme="1"/>
      <name val="Calibri"/>
      <family val="2"/>
      <scheme val="minor"/>
    </font>
    <font>
      <b/>
      <sz val="11"/>
      <name val="Calibri"/>
      <family val="2"/>
      <scheme val="minor"/>
    </font>
    <font>
      <b/>
      <i/>
      <sz val="11"/>
      <color theme="1"/>
      <name val="Calibri"/>
      <family val="2"/>
      <scheme val="minor"/>
    </font>
    <font>
      <b/>
      <sz val="22"/>
      <color theme="1"/>
      <name val="Calibri"/>
      <family val="2"/>
      <scheme val="minor"/>
    </font>
    <font>
      <b/>
      <sz val="16"/>
      <color theme="0"/>
      <name val="Calibri"/>
      <family val="2"/>
      <scheme val="minor"/>
    </font>
    <font>
      <b/>
      <sz val="22"/>
      <name val="Calibri"/>
      <family val="2"/>
      <scheme val="minor"/>
    </font>
    <font>
      <sz val="22"/>
      <name val="Calibri"/>
      <family val="2"/>
      <scheme val="minor"/>
    </font>
    <font>
      <sz val="12"/>
      <color indexed="8"/>
      <name val="Calibri"/>
      <family val="2"/>
      <scheme val="minor"/>
    </font>
    <font>
      <sz val="12"/>
      <name val="Calibri"/>
      <family val="2"/>
      <scheme val="minor"/>
    </font>
    <font>
      <i/>
      <sz val="12"/>
      <color theme="1"/>
      <name val="Calibri"/>
      <family val="2"/>
      <scheme val="minor"/>
    </font>
    <font>
      <sz val="14"/>
      <color theme="1"/>
      <name val="Calibri"/>
      <family val="2"/>
      <scheme val="minor"/>
    </font>
    <font>
      <sz val="14"/>
      <name val="Calibri"/>
      <family val="2"/>
      <scheme val="minor"/>
    </font>
    <font>
      <b/>
      <sz val="14"/>
      <name val="Calibri"/>
      <family val="2"/>
      <scheme val="minor"/>
    </font>
    <font>
      <b/>
      <u/>
      <sz val="14"/>
      <name val="Calibri"/>
      <family val="2"/>
      <scheme val="minor"/>
    </font>
    <font>
      <b/>
      <sz val="14"/>
      <color theme="1"/>
      <name val="Calibri"/>
      <family val="2"/>
      <scheme val="minor"/>
    </font>
    <font>
      <sz val="36"/>
      <color theme="1"/>
      <name val="Calibri"/>
      <family val="2"/>
      <scheme val="minor"/>
    </font>
    <font>
      <b/>
      <sz val="36"/>
      <color theme="1"/>
      <name val="Calibri"/>
      <family val="2"/>
      <scheme val="minor"/>
    </font>
    <font>
      <i/>
      <sz val="11"/>
      <color theme="1"/>
      <name val="Calibri"/>
      <family val="2"/>
      <scheme val="minor"/>
    </font>
    <font>
      <i/>
      <sz val="11"/>
      <color theme="1" tint="0.499984740745262"/>
      <name val="Calibri"/>
      <family val="2"/>
      <scheme val="minor"/>
    </font>
    <font>
      <b/>
      <u/>
      <sz val="11"/>
      <color theme="1"/>
      <name val="Calibri"/>
      <family val="2"/>
      <scheme val="minor"/>
    </font>
    <font>
      <b/>
      <u/>
      <sz val="24"/>
      <color theme="9" tint="-0.249977111117893"/>
      <name val="Calibri"/>
      <family val="2"/>
      <scheme val="minor"/>
    </font>
    <font>
      <u/>
      <sz val="11"/>
      <color theme="1"/>
      <name val="Calibri"/>
      <family val="2"/>
      <scheme val="minor"/>
    </font>
    <font>
      <sz val="11"/>
      <color rgb="FFFF0000"/>
      <name val="Calibri"/>
      <family val="2"/>
      <scheme val="minor"/>
    </font>
    <font>
      <i/>
      <sz val="11"/>
      <color theme="6"/>
      <name val="Calibri"/>
      <family val="2"/>
      <scheme val="minor"/>
    </font>
    <font>
      <i/>
      <sz val="11"/>
      <color theme="4"/>
      <name val="Calibri"/>
      <family val="2"/>
      <scheme val="minor"/>
    </font>
    <font>
      <u/>
      <sz val="11"/>
      <color theme="10"/>
      <name val="Calibri"/>
      <family val="2"/>
      <scheme val="minor"/>
    </font>
    <font>
      <sz val="11"/>
      <color theme="9" tint="-0.249977111117893"/>
      <name val="Calibri"/>
      <family val="2"/>
      <scheme val="minor"/>
    </font>
    <font>
      <sz val="11"/>
      <color rgb="FF28A890"/>
      <name val="Calibri"/>
      <family val="2"/>
      <scheme val="minor"/>
    </font>
    <font>
      <b/>
      <sz val="11"/>
      <color theme="3" tint="0.39997558519241921"/>
      <name val="Calibri"/>
      <family val="2"/>
      <scheme val="minor"/>
    </font>
  </fonts>
  <fills count="13">
    <fill>
      <patternFill patternType="none"/>
    </fill>
    <fill>
      <patternFill patternType="gray125"/>
    </fill>
    <fill>
      <patternFill patternType="solid">
        <fgColor indexed="9"/>
        <bgColor indexed="64"/>
      </patternFill>
    </fill>
    <fill>
      <patternFill patternType="solid">
        <fgColor rgb="FFFFFF00"/>
        <bgColor indexed="64"/>
      </patternFill>
    </fill>
    <fill>
      <patternFill patternType="solid">
        <fgColor rgb="FFFFC000"/>
        <bgColor indexed="64"/>
      </patternFill>
    </fill>
    <fill>
      <patternFill patternType="solid">
        <fgColor rgb="FFFF0000"/>
        <bgColor indexed="64"/>
      </patternFill>
    </fill>
    <fill>
      <patternFill patternType="solid">
        <fgColor rgb="FF99CC00"/>
        <bgColor indexed="64"/>
      </patternFill>
    </fill>
    <fill>
      <patternFill patternType="solid">
        <fgColor rgb="FF92D050"/>
        <bgColor indexed="64"/>
      </patternFill>
    </fill>
    <fill>
      <patternFill patternType="solid">
        <fgColor theme="0"/>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0" tint="-0.14999847407452621"/>
        <bgColor indexed="64"/>
      </patternFill>
    </fill>
    <fill>
      <patternFill patternType="solid">
        <fgColor theme="7" tint="0.39997558519241921"/>
        <bgColor indexed="64"/>
      </patternFill>
    </fill>
  </fills>
  <borders count="44">
    <border>
      <left/>
      <right/>
      <top/>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top/>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dotted">
        <color indexed="64"/>
      </right>
      <top style="thin">
        <color indexed="64"/>
      </top>
      <bottom/>
      <diagonal/>
    </border>
    <border>
      <left/>
      <right style="medium">
        <color indexed="64"/>
      </right>
      <top style="thin">
        <color indexed="64"/>
      </top>
      <bottom style="thin">
        <color indexed="64"/>
      </bottom>
      <diagonal/>
    </border>
    <border>
      <left style="medium">
        <color indexed="64"/>
      </left>
      <right style="dotted">
        <color indexed="64"/>
      </right>
      <top/>
      <bottom/>
      <diagonal/>
    </border>
    <border>
      <left style="medium">
        <color indexed="64"/>
      </left>
      <right style="dotted">
        <color indexed="64"/>
      </right>
      <top/>
      <bottom style="thin">
        <color indexed="64"/>
      </bottom>
      <diagonal/>
    </border>
    <border>
      <left style="medium">
        <color indexed="64"/>
      </left>
      <right/>
      <top style="thin">
        <color indexed="64"/>
      </top>
      <bottom style="thin">
        <color indexed="64"/>
      </bottom>
      <diagonal/>
    </border>
    <border>
      <left style="dotted">
        <color indexed="64"/>
      </left>
      <right style="medium">
        <color indexed="64"/>
      </right>
      <top style="medium">
        <color indexed="64"/>
      </top>
      <bottom style="thin">
        <color indexed="64"/>
      </bottom>
      <diagonal/>
    </border>
    <border>
      <left style="dotted">
        <color indexed="64"/>
      </left>
      <right style="medium">
        <color indexed="64"/>
      </right>
      <top style="thin">
        <color indexed="64"/>
      </top>
      <bottom style="thin">
        <color indexed="64"/>
      </bottom>
      <diagonal/>
    </border>
    <border>
      <left/>
      <right style="thin">
        <color indexed="64"/>
      </right>
      <top/>
      <bottom/>
      <diagonal/>
    </border>
    <border>
      <left/>
      <right/>
      <top/>
      <bottom style="thin">
        <color indexed="64"/>
      </bottom>
      <diagonal/>
    </border>
  </borders>
  <cellStyleXfs count="25">
    <xf numFmtId="0" fontId="0" fillId="0" borderId="0"/>
    <xf numFmtId="0" fontId="4" fillId="0" borderId="0"/>
    <xf numFmtId="0" fontId="5" fillId="0" borderId="0" applyNumberFormat="0" applyFill="0" applyBorder="0" applyProtection="0">
      <alignment vertical="top"/>
    </xf>
    <xf numFmtId="38" fontId="6" fillId="0" borderId="0"/>
    <xf numFmtId="38" fontId="7" fillId="0" borderId="0"/>
    <xf numFmtId="38" fontId="8" fillId="0" borderId="0"/>
    <xf numFmtId="38" fontId="9" fillId="0" borderId="0"/>
    <xf numFmtId="0" fontId="10" fillId="0" borderId="0"/>
    <xf numFmtId="0" fontId="10" fillId="0" borderId="0"/>
    <xf numFmtId="0" fontId="11" fillId="0" borderId="0"/>
    <xf numFmtId="44" fontId="4" fillId="0" borderId="0" applyFont="0" applyFill="0" applyBorder="0" applyAlignment="0" applyProtection="0"/>
    <xf numFmtId="0" fontId="12" fillId="0" borderId="0"/>
    <xf numFmtId="0" fontId="4" fillId="0" borderId="0"/>
    <xf numFmtId="0" fontId="14" fillId="0" borderId="0"/>
    <xf numFmtId="0" fontId="4" fillId="0" borderId="0"/>
    <xf numFmtId="0" fontId="4" fillId="0" borderId="0"/>
    <xf numFmtId="0" fontId="15" fillId="0" borderId="0"/>
    <xf numFmtId="9" fontId="15" fillId="0" borderId="0" applyFont="0" applyFill="0" applyBorder="0" applyAlignment="0" applyProtection="0"/>
    <xf numFmtId="9" fontId="4" fillId="0" borderId="0" applyFont="0" applyFill="0" applyBorder="0" applyAlignment="0" applyProtection="0"/>
    <xf numFmtId="164" fontId="15" fillId="0" borderId="0" applyFont="0" applyFill="0" applyBorder="0" applyAlignment="0" applyProtection="0"/>
    <xf numFmtId="0" fontId="4" fillId="0" borderId="0"/>
    <xf numFmtId="44" fontId="4" fillId="0" borderId="0" applyFont="0" applyFill="0" applyBorder="0" applyAlignment="0" applyProtection="0"/>
    <xf numFmtId="0" fontId="4" fillId="0" borderId="0"/>
    <xf numFmtId="164" fontId="4" fillId="0" borderId="0" applyFont="0" applyFill="0" applyBorder="0" applyAlignment="0" applyProtection="0"/>
    <xf numFmtId="0" fontId="51" fillId="0" borderId="0" applyNumberFormat="0" applyFill="0" applyBorder="0" applyAlignment="0" applyProtection="0"/>
  </cellStyleXfs>
  <cellXfs count="222">
    <xf numFmtId="0" fontId="0" fillId="0" borderId="0" xfId="0"/>
    <xf numFmtId="0" fontId="2" fillId="3" borderId="12" xfId="0" applyFont="1" applyFill="1" applyBorder="1" applyAlignment="1">
      <alignment horizontal="center" vertical="center"/>
    </xf>
    <xf numFmtId="0" fontId="2" fillId="4" borderId="12" xfId="0" applyFont="1" applyFill="1" applyBorder="1" applyAlignment="1">
      <alignment horizontal="center" vertical="center"/>
    </xf>
    <xf numFmtId="0" fontId="2" fillId="5" borderId="12" xfId="0" applyFont="1" applyFill="1" applyBorder="1" applyAlignment="1">
      <alignment horizontal="center" vertical="center"/>
    </xf>
    <xf numFmtId="0" fontId="2" fillId="5" borderId="1" xfId="0" applyFont="1" applyFill="1" applyBorder="1" applyAlignment="1">
      <alignment horizontal="center" vertical="center"/>
    </xf>
    <xf numFmtId="0" fontId="2" fillId="0" borderId="0" xfId="0" applyFont="1" applyAlignment="1">
      <alignment horizontal="center"/>
    </xf>
    <xf numFmtId="0" fontId="2" fillId="6" borderId="1" xfId="0" applyFont="1" applyFill="1" applyBorder="1" applyAlignment="1">
      <alignment horizontal="center" vertical="center"/>
    </xf>
    <xf numFmtId="0" fontId="2" fillId="6" borderId="13" xfId="0" applyFont="1" applyFill="1" applyBorder="1" applyAlignment="1">
      <alignment horizontal="center" vertical="center"/>
    </xf>
    <xf numFmtId="0" fontId="2" fillId="3" borderId="13" xfId="0" applyFont="1" applyFill="1" applyBorder="1" applyAlignment="1">
      <alignment horizontal="center" vertical="center"/>
    </xf>
    <xf numFmtId="0" fontId="2" fillId="3" borderId="1" xfId="0" applyFont="1" applyFill="1" applyBorder="1" applyAlignment="1">
      <alignment horizontal="center" vertical="center"/>
    </xf>
    <xf numFmtId="0" fontId="2" fillId="6" borderId="2" xfId="0" applyFont="1" applyFill="1" applyBorder="1" applyAlignment="1">
      <alignment horizontal="center" vertical="center"/>
    </xf>
    <xf numFmtId="0" fontId="2" fillId="4" borderId="13" xfId="0" applyFont="1" applyFill="1" applyBorder="1" applyAlignment="1">
      <alignment horizontal="center" vertical="center"/>
    </xf>
    <xf numFmtId="0" fontId="2" fillId="7" borderId="12" xfId="0" applyFont="1" applyFill="1" applyBorder="1" applyAlignment="1">
      <alignment horizontal="center" vertical="center"/>
    </xf>
    <xf numFmtId="0" fontId="2" fillId="7" borderId="13" xfId="0" applyFont="1" applyFill="1" applyBorder="1" applyAlignment="1">
      <alignment horizontal="center" vertical="center"/>
    </xf>
    <xf numFmtId="0" fontId="0" fillId="7" borderId="0" xfId="0" applyFill="1" applyAlignment="1">
      <alignment horizontal="left" vertical="center"/>
    </xf>
    <xf numFmtId="0" fontId="0" fillId="5" borderId="0" xfId="0" applyFill="1" applyAlignment="1">
      <alignment horizontal="left" vertical="center"/>
    </xf>
    <xf numFmtId="0" fontId="0" fillId="3" borderId="0" xfId="0" applyFill="1" applyAlignment="1">
      <alignment horizontal="left" vertical="center"/>
    </xf>
    <xf numFmtId="0" fontId="0" fillId="4" borderId="0" xfId="0" applyFill="1" applyAlignment="1">
      <alignment horizontal="left" vertical="center"/>
    </xf>
    <xf numFmtId="0" fontId="27" fillId="0" borderId="0" xfId="0" applyFont="1" applyAlignment="1">
      <alignment horizontal="center" vertical="center"/>
    </xf>
    <xf numFmtId="0" fontId="2" fillId="3" borderId="22" xfId="0" applyFont="1" applyFill="1" applyBorder="1" applyAlignment="1">
      <alignment horizontal="center" vertical="center"/>
    </xf>
    <xf numFmtId="0" fontId="2" fillId="4" borderId="23" xfId="0" applyFont="1" applyFill="1" applyBorder="1" applyAlignment="1">
      <alignment horizontal="center" vertical="center"/>
    </xf>
    <xf numFmtId="0" fontId="2" fillId="5" borderId="23" xfId="0" applyFont="1" applyFill="1" applyBorder="1" applyAlignment="1">
      <alignment horizontal="center" vertical="center"/>
    </xf>
    <xf numFmtId="0" fontId="0" fillId="0" borderId="0" xfId="0" applyAlignment="1">
      <alignment wrapText="1"/>
    </xf>
    <xf numFmtId="0" fontId="17" fillId="0" borderId="3" xfId="0" applyFont="1" applyBorder="1" applyAlignment="1" applyProtection="1">
      <alignment horizontal="center" vertical="center" wrapText="1"/>
      <protection locked="0"/>
    </xf>
    <xf numFmtId="0" fontId="17" fillId="8" borderId="3" xfId="0" applyFont="1" applyFill="1" applyBorder="1" applyAlignment="1" applyProtection="1">
      <alignment vertical="center" wrapText="1"/>
      <protection locked="0"/>
    </xf>
    <xf numFmtId="0" fontId="17" fillId="0" borderId="3" xfId="0" quotePrefix="1" applyFont="1" applyBorder="1" applyAlignment="1" applyProtection="1">
      <alignment vertical="center" wrapText="1"/>
      <protection locked="0"/>
    </xf>
    <xf numFmtId="0" fontId="33" fillId="0" borderId="3" xfId="0" applyFont="1" applyBorder="1" applyAlignment="1" applyProtection="1">
      <alignment horizontal="center" vertical="center" wrapText="1"/>
      <protection locked="0"/>
    </xf>
    <xf numFmtId="0" fontId="34" fillId="0" borderId="3" xfId="0" applyFont="1" applyBorder="1" applyAlignment="1" applyProtection="1">
      <alignment horizontal="center" vertical="center" wrapText="1"/>
      <protection locked="0"/>
    </xf>
    <xf numFmtId="0" fontId="17" fillId="0" borderId="3" xfId="0" applyFont="1" applyBorder="1" applyAlignment="1" applyProtection="1">
      <alignment vertical="center" wrapText="1"/>
      <protection locked="0"/>
    </xf>
    <xf numFmtId="0" fontId="34" fillId="0" borderId="3" xfId="0" applyFont="1" applyBorder="1" applyAlignment="1" applyProtection="1">
      <alignment vertical="center" wrapText="1"/>
      <protection locked="0"/>
    </xf>
    <xf numFmtId="0" fontId="0" fillId="0" borderId="3" xfId="0" applyBorder="1" applyAlignment="1" applyProtection="1">
      <alignment vertical="center" wrapText="1"/>
      <protection locked="0"/>
    </xf>
    <xf numFmtId="0" fontId="0" fillId="0" borderId="0" xfId="0" applyAlignment="1">
      <alignment horizontal="left" vertical="center"/>
    </xf>
    <xf numFmtId="0" fontId="0" fillId="0" borderId="0" xfId="0" applyAlignment="1">
      <alignment vertical="center" wrapText="1"/>
    </xf>
    <xf numFmtId="0" fontId="0" fillId="0" borderId="0" xfId="0" applyAlignment="1">
      <alignment horizontal="left" vertical="center" wrapText="1"/>
    </xf>
    <xf numFmtId="0" fontId="2" fillId="7" borderId="1" xfId="0" applyFont="1" applyFill="1" applyBorder="1" applyAlignment="1">
      <alignment horizontal="center" vertical="center"/>
    </xf>
    <xf numFmtId="0" fontId="2" fillId="7" borderId="2" xfId="0" applyFont="1" applyFill="1" applyBorder="1" applyAlignment="1">
      <alignment horizontal="center" vertical="center"/>
    </xf>
    <xf numFmtId="0" fontId="41" fillId="0" borderId="0" xfId="0" applyFont="1" applyAlignment="1" applyProtection="1">
      <alignment vertical="center"/>
      <protection locked="0"/>
    </xf>
    <xf numFmtId="0" fontId="42" fillId="0" borderId="0" xfId="0" applyFont="1" applyAlignment="1" applyProtection="1">
      <alignment vertical="center"/>
      <protection locked="0"/>
    </xf>
    <xf numFmtId="0" fontId="41" fillId="0" borderId="0" xfId="0" applyFont="1" applyAlignment="1" applyProtection="1">
      <alignment horizontal="center" vertical="center"/>
      <protection locked="0"/>
    </xf>
    <xf numFmtId="0" fontId="41" fillId="0" borderId="0" xfId="0" applyFont="1" applyAlignment="1" applyProtection="1">
      <alignment vertical="center" wrapText="1"/>
      <protection locked="0"/>
    </xf>
    <xf numFmtId="0" fontId="29" fillId="0" borderId="0" xfId="0" applyFont="1" applyAlignment="1" applyProtection="1">
      <alignment vertical="center"/>
      <protection locked="0"/>
    </xf>
    <xf numFmtId="0" fontId="32" fillId="0" borderId="0" xfId="0" applyFont="1" applyAlignment="1" applyProtection="1">
      <alignment vertical="center"/>
      <protection locked="0"/>
    </xf>
    <xf numFmtId="0" fontId="31" fillId="0" borderId="0" xfId="0" applyFont="1" applyAlignment="1" applyProtection="1">
      <alignment vertical="center"/>
      <protection locked="0"/>
    </xf>
    <xf numFmtId="0" fontId="36" fillId="0" borderId="0" xfId="0" applyFont="1" applyAlignment="1" applyProtection="1">
      <alignment horizontal="center" vertical="center"/>
      <protection locked="0"/>
    </xf>
    <xf numFmtId="0" fontId="37" fillId="0" borderId="0" xfId="0" applyFont="1" applyAlignment="1" applyProtection="1">
      <alignment vertical="center"/>
      <protection locked="0"/>
    </xf>
    <xf numFmtId="0" fontId="37" fillId="0" borderId="0" xfId="0" applyFont="1" applyAlignment="1" applyProtection="1">
      <alignment horizontal="center" vertical="center"/>
      <protection locked="0"/>
    </xf>
    <xf numFmtId="0" fontId="40" fillId="0" borderId="0" xfId="0" applyFont="1" applyAlignment="1" applyProtection="1">
      <alignment horizontal="center" vertical="center"/>
      <protection locked="0"/>
    </xf>
    <xf numFmtId="0" fontId="38" fillId="0" borderId="0" xfId="0" applyFont="1" applyAlignment="1" applyProtection="1">
      <alignment vertical="center"/>
      <protection locked="0"/>
    </xf>
    <xf numFmtId="0" fontId="38" fillId="0" borderId="0" xfId="0" applyFont="1" applyAlignment="1" applyProtection="1">
      <alignment horizontal="center" vertical="center"/>
      <protection locked="0"/>
    </xf>
    <xf numFmtId="0" fontId="17" fillId="0" borderId="0" xfId="0" applyFont="1" applyAlignment="1" applyProtection="1">
      <alignment vertical="center" wrapText="1"/>
      <protection locked="0"/>
    </xf>
    <xf numFmtId="0" fontId="17" fillId="0" borderId="0" xfId="0" applyFont="1" applyAlignment="1" applyProtection="1">
      <alignment horizontal="center" vertical="center" wrapText="1"/>
      <protection locked="0"/>
    </xf>
    <xf numFmtId="0" fontId="33" fillId="0" borderId="29" xfId="0" quotePrefix="1" applyFont="1" applyBorder="1" applyAlignment="1" applyProtection="1">
      <alignment horizontal="center" vertical="center" wrapText="1"/>
      <protection locked="0"/>
    </xf>
    <xf numFmtId="0" fontId="33" fillId="0" borderId="0" xfId="0" applyFont="1" applyAlignment="1" applyProtection="1">
      <alignment vertical="center" wrapText="1"/>
      <protection locked="0"/>
    </xf>
    <xf numFmtId="0" fontId="33" fillId="2" borderId="0" xfId="0" applyFont="1" applyFill="1" applyAlignment="1" applyProtection="1">
      <alignment vertical="center" wrapText="1"/>
      <protection locked="0"/>
    </xf>
    <xf numFmtId="0" fontId="33" fillId="0" borderId="29" xfId="0" applyFont="1" applyBorder="1" applyAlignment="1" applyProtection="1">
      <alignment horizontal="center" vertical="center" wrapText="1"/>
      <protection locked="0"/>
    </xf>
    <xf numFmtId="0" fontId="35" fillId="0" borderId="3" xfId="0" applyFont="1" applyBorder="1" applyAlignment="1" applyProtection="1">
      <alignment vertical="center" wrapText="1"/>
      <protection locked="0"/>
    </xf>
    <xf numFmtId="0" fontId="35" fillId="8" borderId="3" xfId="0" applyFont="1" applyFill="1" applyBorder="1" applyAlignment="1" applyProtection="1">
      <alignment vertical="center" wrapText="1"/>
      <protection locked="0"/>
    </xf>
    <xf numFmtId="0" fontId="17" fillId="0" borderId="0" xfId="0" applyFont="1" applyAlignment="1" applyProtection="1">
      <alignment vertical="center"/>
      <protection locked="0"/>
    </xf>
    <xf numFmtId="0" fontId="16" fillId="0" borderId="0" xfId="0" applyFont="1" applyAlignment="1" applyProtection="1">
      <alignment vertical="center"/>
      <protection locked="0"/>
    </xf>
    <xf numFmtId="0" fontId="16" fillId="0" borderId="0" xfId="0" applyFont="1" applyAlignment="1" applyProtection="1">
      <alignment horizontal="center" vertical="center"/>
      <protection locked="0"/>
    </xf>
    <xf numFmtId="0" fontId="16" fillId="0" borderId="0" xfId="0" applyFont="1" applyAlignment="1" applyProtection="1">
      <alignment vertical="center" wrapText="1"/>
      <protection locked="0"/>
    </xf>
    <xf numFmtId="0" fontId="17" fillId="0" borderId="3" xfId="0" applyFont="1" applyBorder="1" applyAlignment="1">
      <alignment horizontal="center" vertical="center" wrapText="1"/>
    </xf>
    <xf numFmtId="0" fontId="34" fillId="0" borderId="3" xfId="0" applyFont="1" applyBorder="1" applyAlignment="1">
      <alignment horizontal="center" vertical="center" wrapText="1"/>
    </xf>
    <xf numFmtId="0" fontId="17" fillId="0" borderId="0" xfId="0" applyFont="1" applyAlignment="1">
      <alignment horizontal="center" vertical="center"/>
    </xf>
    <xf numFmtId="0" fontId="16" fillId="0" borderId="0" xfId="0" applyFont="1" applyAlignment="1">
      <alignment horizontal="center" vertical="center"/>
    </xf>
    <xf numFmtId="0" fontId="17" fillId="0" borderId="0" xfId="0" applyFont="1" applyAlignment="1">
      <alignment vertical="center"/>
    </xf>
    <xf numFmtId="0" fontId="16" fillId="0" borderId="0" xfId="0" applyFont="1" applyAlignment="1">
      <alignment vertical="center"/>
    </xf>
    <xf numFmtId="0" fontId="17" fillId="0" borderId="5" xfId="0" applyFont="1" applyBorder="1" applyAlignment="1">
      <alignment horizontal="center" vertical="center" wrapText="1"/>
    </xf>
    <xf numFmtId="0" fontId="33" fillId="0" borderId="5" xfId="0" applyFont="1" applyBorder="1" applyAlignment="1">
      <alignment horizontal="center" vertical="center" wrapText="1"/>
    </xf>
    <xf numFmtId="0" fontId="33" fillId="0" borderId="24" xfId="0" applyFont="1" applyBorder="1" applyAlignment="1">
      <alignment horizontal="center" vertical="center" wrapText="1"/>
    </xf>
    <xf numFmtId="0" fontId="17" fillId="0" borderId="39" xfId="0" applyFont="1" applyBorder="1" applyAlignment="1">
      <alignment horizontal="center" vertical="center" wrapText="1"/>
    </xf>
    <xf numFmtId="0" fontId="33" fillId="0" borderId="28" xfId="0" applyFont="1" applyBorder="1" applyAlignment="1">
      <alignment horizontal="center" vertical="center" wrapText="1"/>
    </xf>
    <xf numFmtId="0" fontId="17" fillId="0" borderId="29" xfId="0" applyFont="1" applyBorder="1" applyAlignment="1">
      <alignment horizontal="center" vertical="center" wrapText="1"/>
    </xf>
    <xf numFmtId="0" fontId="2" fillId="0" borderId="0" xfId="0" applyFont="1" applyProtection="1">
      <protection locked="0"/>
    </xf>
    <xf numFmtId="0" fontId="0" fillId="0" borderId="0" xfId="0" applyProtection="1">
      <protection locked="0"/>
    </xf>
    <xf numFmtId="0" fontId="0" fillId="0" borderId="0" xfId="0" applyAlignment="1" applyProtection="1">
      <alignment horizontal="center"/>
      <protection locked="0"/>
    </xf>
    <xf numFmtId="0" fontId="0" fillId="0" borderId="0" xfId="0" applyAlignment="1" applyProtection="1">
      <alignment horizontal="center" vertical="center"/>
      <protection locked="0"/>
    </xf>
    <xf numFmtId="0" fontId="1" fillId="0" borderId="0" xfId="0" applyFont="1" applyAlignment="1" applyProtection="1">
      <alignment horizontal="center" vertical="top"/>
      <protection locked="0"/>
    </xf>
    <xf numFmtId="0" fontId="13" fillId="0" borderId="0" xfId="0" applyFont="1" applyProtection="1">
      <protection locked="0"/>
    </xf>
    <xf numFmtId="0" fontId="3" fillId="0" borderId="0" xfId="0" applyFont="1" applyAlignment="1" applyProtection="1">
      <alignment vertical="center"/>
      <protection locked="0"/>
    </xf>
    <xf numFmtId="0" fontId="20" fillId="0" borderId="0" xfId="0" applyFont="1" applyProtection="1">
      <protection locked="0"/>
    </xf>
    <xf numFmtId="0" fontId="21" fillId="0" borderId="0" xfId="0" applyFont="1" applyProtection="1">
      <protection locked="0"/>
    </xf>
    <xf numFmtId="0" fontId="20" fillId="0" borderId="0" xfId="0" applyFont="1" applyAlignment="1" applyProtection="1">
      <alignment horizontal="right"/>
      <protection locked="0"/>
    </xf>
    <xf numFmtId="0" fontId="2" fillId="0" borderId="0" xfId="0" applyFont="1" applyAlignment="1" applyProtection="1">
      <alignment horizontal="center" vertical="center" wrapText="1"/>
      <protection locked="0"/>
    </xf>
    <xf numFmtId="0" fontId="2" fillId="0" borderId="0" xfId="0" applyFont="1" applyAlignment="1" applyProtection="1">
      <alignment horizontal="center" vertical="center"/>
      <protection locked="0"/>
    </xf>
    <xf numFmtId="0" fontId="22" fillId="0" borderId="0" xfId="0" applyFont="1" applyAlignment="1" applyProtection="1">
      <alignment horizontal="right" vertical="center"/>
      <protection locked="0"/>
    </xf>
    <xf numFmtId="0" fontId="0" fillId="0" borderId="0" xfId="0" applyAlignment="1" applyProtection="1">
      <alignment horizontal="center" vertical="center" wrapText="1"/>
      <protection locked="0"/>
    </xf>
    <xf numFmtId="0" fontId="23" fillId="0" borderId="0" xfId="0" applyFont="1" applyAlignment="1" applyProtection="1">
      <alignment horizontal="right" vertical="center"/>
      <protection locked="0"/>
    </xf>
    <xf numFmtId="0" fontId="24" fillId="0" borderId="0" xfId="0" applyFont="1" applyAlignment="1" applyProtection="1">
      <alignment horizontal="right" vertical="center"/>
      <protection locked="0"/>
    </xf>
    <xf numFmtId="0" fontId="25" fillId="0" borderId="0" xfId="0" applyFont="1" applyAlignment="1" applyProtection="1">
      <alignment horizontal="right" vertical="center"/>
      <protection locked="0"/>
    </xf>
    <xf numFmtId="0" fontId="20" fillId="0" borderId="0" xfId="0" applyFont="1" applyAlignment="1" applyProtection="1">
      <alignment wrapText="1"/>
      <protection locked="0"/>
    </xf>
    <xf numFmtId="0" fontId="20" fillId="0" borderId="0" xfId="0" applyFont="1" applyAlignment="1" applyProtection="1">
      <alignment horizontal="left"/>
      <protection locked="0"/>
    </xf>
    <xf numFmtId="0" fontId="22" fillId="0" borderId="0" xfId="0" applyFont="1" applyAlignment="1" applyProtection="1">
      <alignment horizontal="center"/>
      <protection locked="0"/>
    </xf>
    <xf numFmtId="0" fontId="25" fillId="0" borderId="0" xfId="0" applyFont="1" applyAlignment="1" applyProtection="1">
      <alignment horizontal="center" vertical="top"/>
      <protection locked="0"/>
    </xf>
    <xf numFmtId="0" fontId="24" fillId="0" borderId="0" xfId="0" applyFont="1" applyAlignment="1" applyProtection="1">
      <alignment horizontal="center" vertical="top"/>
      <protection locked="0"/>
    </xf>
    <xf numFmtId="0" fontId="23" fillId="0" borderId="0" xfId="0" applyFont="1" applyAlignment="1" applyProtection="1">
      <alignment horizontal="center" vertical="top"/>
      <protection locked="0"/>
    </xf>
    <xf numFmtId="0" fontId="22" fillId="0" borderId="0" xfId="0" applyFont="1" applyAlignment="1" applyProtection="1">
      <alignment horizontal="center" vertical="top"/>
      <protection locked="0"/>
    </xf>
    <xf numFmtId="0" fontId="20" fillId="0" borderId="14" xfId="0" applyFont="1" applyBorder="1" applyAlignment="1" applyProtection="1">
      <alignment horizontal="center" vertical="center"/>
      <protection locked="0"/>
    </xf>
    <xf numFmtId="0" fontId="20" fillId="6" borderId="3" xfId="0" applyFont="1" applyFill="1" applyBorder="1" applyAlignment="1" applyProtection="1">
      <alignment horizontal="center" vertical="center"/>
      <protection locked="0"/>
    </xf>
    <xf numFmtId="0" fontId="21" fillId="0" borderId="14" xfId="0" applyFont="1" applyBorder="1" applyAlignment="1" applyProtection="1">
      <alignment horizontal="center" vertical="center"/>
      <protection locked="0"/>
    </xf>
    <xf numFmtId="0" fontId="21" fillId="5" borderId="3" xfId="0" applyFont="1" applyFill="1" applyBorder="1" applyAlignment="1" applyProtection="1">
      <alignment horizontal="center" vertical="center" wrapText="1"/>
      <protection locked="0"/>
    </xf>
    <xf numFmtId="0" fontId="20" fillId="3" borderId="3" xfId="0" applyFont="1" applyFill="1" applyBorder="1" applyAlignment="1" applyProtection="1">
      <alignment horizontal="center" vertical="center"/>
      <protection locked="0"/>
    </xf>
    <xf numFmtId="0" fontId="21" fillId="4" borderId="3" xfId="0" applyFont="1" applyFill="1" applyBorder="1" applyAlignment="1" applyProtection="1">
      <alignment horizontal="center" vertical="center" wrapText="1"/>
      <protection locked="0"/>
    </xf>
    <xf numFmtId="0" fontId="20" fillId="4" borderId="3" xfId="0" applyFont="1" applyFill="1" applyBorder="1" applyAlignment="1" applyProtection="1">
      <alignment horizontal="center" vertical="center"/>
      <protection locked="0"/>
    </xf>
    <xf numFmtId="0" fontId="21" fillId="3" borderId="3" xfId="0" applyFont="1" applyFill="1" applyBorder="1" applyAlignment="1" applyProtection="1">
      <alignment horizontal="center" vertical="center" wrapText="1"/>
      <protection locked="0"/>
    </xf>
    <xf numFmtId="0" fontId="20" fillId="5" borderId="3" xfId="0" applyFont="1" applyFill="1" applyBorder="1" applyAlignment="1" applyProtection="1">
      <alignment horizontal="center" vertical="center"/>
      <protection locked="0"/>
    </xf>
    <xf numFmtId="0" fontId="21" fillId="7" borderId="3" xfId="0" applyFont="1" applyFill="1" applyBorder="1" applyAlignment="1" applyProtection="1">
      <alignment horizontal="center" vertical="center" wrapText="1"/>
      <protection locked="0"/>
    </xf>
    <xf numFmtId="0" fontId="2" fillId="0" borderId="0" xfId="0" applyFont="1" applyAlignment="1" applyProtection="1">
      <alignment horizontal="center"/>
      <protection locked="0"/>
    </xf>
    <xf numFmtId="0" fontId="18" fillId="0" borderId="0" xfId="0" applyFont="1" applyProtection="1">
      <protection locked="0"/>
    </xf>
    <xf numFmtId="0" fontId="2" fillId="3" borderId="1" xfId="0" applyFont="1" applyFill="1" applyBorder="1" applyAlignment="1">
      <alignment horizontal="center" vertical="center" wrapText="1"/>
    </xf>
    <xf numFmtId="0" fontId="2" fillId="4" borderId="12" xfId="0" applyFont="1" applyFill="1" applyBorder="1" applyAlignment="1">
      <alignment horizontal="center" vertical="center" wrapText="1"/>
    </xf>
    <xf numFmtId="0" fontId="2" fillId="5" borderId="12" xfId="0" applyFont="1" applyFill="1" applyBorder="1" applyAlignment="1">
      <alignment horizontal="center" vertical="center" wrapText="1"/>
    </xf>
    <xf numFmtId="0" fontId="2" fillId="3" borderId="12" xfId="0" applyFont="1" applyFill="1" applyBorder="1" applyAlignment="1">
      <alignment horizontal="center" vertical="center" wrapText="1"/>
    </xf>
    <xf numFmtId="0" fontId="2" fillId="6" borderId="1" xfId="0" applyFont="1" applyFill="1" applyBorder="1" applyAlignment="1">
      <alignment horizontal="center" vertical="center" wrapText="1"/>
    </xf>
    <xf numFmtId="0" fontId="2" fillId="6" borderId="2" xfId="0" applyFont="1" applyFill="1" applyBorder="1" applyAlignment="1">
      <alignment horizontal="center" vertical="center" wrapText="1"/>
    </xf>
    <xf numFmtId="0" fontId="2" fillId="6" borderId="13" xfId="0" applyFont="1" applyFill="1" applyBorder="1" applyAlignment="1">
      <alignment horizontal="center" vertical="center" wrapText="1"/>
    </xf>
    <xf numFmtId="0" fontId="2" fillId="3" borderId="13" xfId="0" applyFont="1" applyFill="1" applyBorder="1" applyAlignment="1">
      <alignment horizontal="center" vertical="center" wrapText="1"/>
    </xf>
    <xf numFmtId="0" fontId="2" fillId="4" borderId="13"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7" borderId="1" xfId="0" applyFont="1" applyFill="1" applyBorder="1" applyAlignment="1">
      <alignment horizontal="center" vertical="center" wrapText="1"/>
    </xf>
    <xf numFmtId="0" fontId="2" fillId="7" borderId="12" xfId="0" applyFont="1" applyFill="1" applyBorder="1" applyAlignment="1">
      <alignment horizontal="center" vertical="center" wrapText="1"/>
    </xf>
    <xf numFmtId="0" fontId="2" fillId="7" borderId="2" xfId="0" applyFont="1" applyFill="1" applyBorder="1" applyAlignment="1">
      <alignment horizontal="center" vertical="center" wrapText="1"/>
    </xf>
    <xf numFmtId="0" fontId="2" fillId="7" borderId="13" xfId="0" applyFont="1" applyFill="1" applyBorder="1" applyAlignment="1">
      <alignment horizontal="center" vertical="center" wrapText="1"/>
    </xf>
    <xf numFmtId="0" fontId="21" fillId="0" borderId="3" xfId="0" applyFont="1" applyBorder="1" applyAlignment="1">
      <alignment horizontal="center" vertical="center"/>
    </xf>
    <xf numFmtId="0" fontId="0" fillId="0" borderId="0" xfId="0" applyAlignment="1">
      <alignment horizontal="center"/>
    </xf>
    <xf numFmtId="0" fontId="43" fillId="0" borderId="0" xfId="0" applyFont="1" applyAlignment="1">
      <alignment vertical="top"/>
    </xf>
    <xf numFmtId="0" fontId="43" fillId="0" borderId="0" xfId="0" applyFont="1" applyAlignment="1">
      <alignment horizontal="left" vertical="top"/>
    </xf>
    <xf numFmtId="0" fontId="45" fillId="0" borderId="0" xfId="0" applyFont="1" applyAlignment="1">
      <alignment vertical="top"/>
    </xf>
    <xf numFmtId="0" fontId="0" fillId="0" borderId="0" xfId="0" applyAlignment="1">
      <alignment vertical="top"/>
    </xf>
    <xf numFmtId="0" fontId="0" fillId="0" borderId="0" xfId="0" applyAlignment="1">
      <alignment vertical="top" wrapText="1"/>
    </xf>
    <xf numFmtId="0" fontId="0" fillId="0" borderId="0" xfId="0" applyAlignment="1">
      <alignment horizontal="left" vertical="top" wrapText="1"/>
    </xf>
    <xf numFmtId="0" fontId="0" fillId="0" borderId="0" xfId="0" applyAlignment="1">
      <alignment horizontal="left" vertical="top"/>
    </xf>
    <xf numFmtId="0" fontId="2" fillId="0" borderId="0" xfId="0" applyFont="1" applyAlignment="1">
      <alignment horizontal="left" vertical="top"/>
    </xf>
    <xf numFmtId="0" fontId="0" fillId="0" borderId="0" xfId="0" applyAlignment="1">
      <alignment horizontal="left" wrapText="1"/>
    </xf>
    <xf numFmtId="0" fontId="47" fillId="0" borderId="0" xfId="0" applyFont="1" applyAlignment="1">
      <alignment horizontal="left" vertical="top"/>
    </xf>
    <xf numFmtId="0" fontId="0" fillId="0" borderId="0" xfId="0" applyAlignment="1">
      <alignment horizontal="left"/>
    </xf>
    <xf numFmtId="0" fontId="43" fillId="0" borderId="0" xfId="0" applyFont="1" applyAlignment="1">
      <alignment horizontal="left"/>
    </xf>
    <xf numFmtId="0" fontId="38" fillId="9" borderId="20" xfId="0" applyFont="1" applyFill="1" applyBorder="1" applyAlignment="1" applyProtection="1">
      <alignment horizontal="center" vertical="center" wrapText="1"/>
      <protection locked="0"/>
    </xf>
    <xf numFmtId="0" fontId="37" fillId="9" borderId="20" xfId="0" applyFont="1" applyFill="1" applyBorder="1" applyAlignment="1" applyProtection="1">
      <alignment horizontal="center" vertical="center"/>
      <protection locked="0"/>
    </xf>
    <xf numFmtId="0" fontId="41" fillId="0" borderId="3" xfId="0" applyFont="1" applyBorder="1" applyAlignment="1" applyProtection="1">
      <alignment vertical="center"/>
      <protection locked="0"/>
    </xf>
    <xf numFmtId="0" fontId="37" fillId="11" borderId="4" xfId="0" applyFont="1" applyFill="1" applyBorder="1" applyAlignment="1" applyProtection="1">
      <alignment horizontal="center" vertical="center" wrapText="1"/>
      <protection locked="0"/>
    </xf>
    <xf numFmtId="0" fontId="30" fillId="12" borderId="3" xfId="0" applyFont="1" applyFill="1" applyBorder="1" applyAlignment="1" applyProtection="1">
      <alignment horizontal="center" vertical="center" wrapText="1"/>
      <protection locked="0"/>
    </xf>
    <xf numFmtId="0" fontId="1" fillId="12" borderId="3" xfId="0" applyFont="1" applyFill="1" applyBorder="1" applyAlignment="1">
      <alignment horizontal="center" vertical="center"/>
    </xf>
    <xf numFmtId="0" fontId="1" fillId="12" borderId="3" xfId="0" applyFont="1" applyFill="1" applyBorder="1"/>
    <xf numFmtId="0" fontId="1" fillId="12" borderId="3" xfId="0" applyFont="1" applyFill="1" applyBorder="1" applyAlignment="1">
      <alignment wrapText="1"/>
    </xf>
    <xf numFmtId="0" fontId="51" fillId="0" borderId="0" xfId="24" applyAlignment="1">
      <alignment vertical="top"/>
    </xf>
    <xf numFmtId="0" fontId="51" fillId="0" borderId="0" xfId="24" applyAlignment="1">
      <alignment horizontal="left" vertical="top"/>
    </xf>
    <xf numFmtId="0" fontId="38" fillId="9" borderId="0" xfId="0" applyFont="1" applyFill="1" applyAlignment="1" applyProtection="1">
      <alignment horizontal="center" vertical="center"/>
      <protection locked="0"/>
    </xf>
    <xf numFmtId="0" fontId="38" fillId="11" borderId="0" xfId="0" applyFont="1" applyFill="1" applyAlignment="1" applyProtection="1">
      <alignment horizontal="center" vertical="center"/>
      <protection locked="0"/>
    </xf>
    <xf numFmtId="0" fontId="37" fillId="10" borderId="0" xfId="0" applyFont="1" applyFill="1" applyAlignment="1" applyProtection="1">
      <alignment horizontal="center" vertical="center"/>
      <protection locked="0"/>
    </xf>
    <xf numFmtId="0" fontId="52" fillId="0" borderId="0" xfId="0" applyFont="1" applyAlignment="1">
      <alignment horizontal="left" vertical="top" wrapText="1"/>
    </xf>
    <xf numFmtId="0" fontId="52" fillId="0" borderId="0" xfId="0" applyFont="1" applyAlignment="1">
      <alignment horizontal="center" vertical="top" wrapText="1"/>
    </xf>
    <xf numFmtId="0" fontId="46" fillId="0" borderId="0" xfId="0" applyFont="1"/>
    <xf numFmtId="0" fontId="0" fillId="0" borderId="3" xfId="0" applyBorder="1" applyAlignment="1">
      <alignment wrapText="1"/>
    </xf>
    <xf numFmtId="0" fontId="0" fillId="0" borderId="0" xfId="0" quotePrefix="1" applyAlignment="1">
      <alignment wrapText="1"/>
    </xf>
    <xf numFmtId="14" fontId="41" fillId="0" borderId="3" xfId="0" applyNumberFormat="1" applyFont="1" applyBorder="1" applyAlignment="1" applyProtection="1">
      <alignment vertical="center"/>
      <protection locked="0"/>
    </xf>
    <xf numFmtId="0" fontId="43" fillId="0" borderId="0" xfId="0" applyFont="1" applyAlignment="1">
      <alignment horizontal="left" vertical="top" wrapText="1"/>
    </xf>
    <xf numFmtId="0" fontId="46" fillId="0" borderId="0" xfId="0" applyFont="1" applyAlignment="1">
      <alignment horizontal="center"/>
    </xf>
    <xf numFmtId="0" fontId="52" fillId="0" borderId="0" xfId="0" applyFont="1" applyAlignment="1">
      <alignment horizontal="left" vertical="top" wrapText="1"/>
    </xf>
    <xf numFmtId="0" fontId="0" fillId="0" borderId="0" xfId="0" applyAlignment="1">
      <alignment horizontal="left" wrapText="1"/>
    </xf>
    <xf numFmtId="0" fontId="37" fillId="10" borderId="8" xfId="0" applyFont="1" applyFill="1" applyBorder="1" applyAlignment="1" applyProtection="1">
      <alignment horizontal="center" vertical="center" wrapText="1"/>
      <protection locked="0"/>
    </xf>
    <xf numFmtId="0" fontId="37" fillId="10" borderId="9" xfId="0" applyFont="1" applyFill="1" applyBorder="1" applyAlignment="1" applyProtection="1">
      <alignment horizontal="center" vertical="center" wrapText="1"/>
      <protection locked="0"/>
    </xf>
    <xf numFmtId="0" fontId="37" fillId="10" borderId="11" xfId="0" applyFont="1" applyFill="1" applyBorder="1" applyAlignment="1" applyProtection="1">
      <alignment horizontal="center" vertical="center" wrapText="1"/>
      <protection locked="0"/>
    </xf>
    <xf numFmtId="0" fontId="37" fillId="11" borderId="9" xfId="0" applyFont="1" applyFill="1" applyBorder="1" applyAlignment="1" applyProtection="1">
      <alignment horizontal="center" vertical="center" wrapText="1"/>
      <protection locked="0"/>
    </xf>
    <xf numFmtId="0" fontId="37" fillId="11" borderId="11" xfId="0" applyFont="1" applyFill="1" applyBorder="1" applyAlignment="1" applyProtection="1">
      <alignment horizontal="center" vertical="center" wrapText="1"/>
      <protection locked="0"/>
    </xf>
    <xf numFmtId="0" fontId="37" fillId="11" borderId="5" xfId="0" applyFont="1" applyFill="1" applyBorder="1" applyAlignment="1" applyProtection="1">
      <alignment horizontal="center" vertical="center" wrapText="1"/>
      <protection locked="0"/>
    </xf>
    <xf numFmtId="0" fontId="37" fillId="11" borderId="4" xfId="0" applyFont="1" applyFill="1" applyBorder="1" applyAlignment="1" applyProtection="1">
      <alignment horizontal="center" vertical="center" wrapText="1"/>
      <protection locked="0"/>
    </xf>
    <xf numFmtId="0" fontId="39" fillId="9" borderId="40" xfId="0" applyFont="1" applyFill="1" applyBorder="1" applyAlignment="1" applyProtection="1">
      <alignment horizontal="center" vertical="center" wrapText="1"/>
      <protection locked="0"/>
    </xf>
    <xf numFmtId="0" fontId="39" fillId="9" borderId="41" xfId="0" applyFont="1" applyFill="1" applyBorder="1" applyAlignment="1" applyProtection="1">
      <alignment horizontal="center" vertical="center" wrapText="1"/>
      <protection locked="0"/>
    </xf>
    <xf numFmtId="0" fontId="31" fillId="12" borderId="30" xfId="0" applyFont="1" applyFill="1" applyBorder="1" applyAlignment="1" applyProtection="1">
      <alignment horizontal="center" vertical="center" wrapText="1"/>
      <protection locked="0"/>
    </xf>
    <xf numFmtId="0" fontId="31" fillId="12" borderId="31" xfId="0" applyFont="1" applyFill="1" applyBorder="1" applyAlignment="1" applyProtection="1">
      <alignment horizontal="center" vertical="center" wrapText="1"/>
      <protection locked="0"/>
    </xf>
    <xf numFmtId="0" fontId="39" fillId="9" borderId="32" xfId="0" applyFont="1" applyFill="1" applyBorder="1" applyAlignment="1" applyProtection="1">
      <alignment horizontal="center" vertical="center" wrapText="1"/>
      <protection locked="0"/>
    </xf>
    <xf numFmtId="0" fontId="39" fillId="9" borderId="39" xfId="0" applyFont="1" applyFill="1" applyBorder="1" applyAlignment="1" applyProtection="1">
      <alignment horizontal="center" vertical="center" wrapText="1"/>
      <protection locked="0"/>
    </xf>
    <xf numFmtId="0" fontId="38" fillId="11" borderId="7" xfId="0" applyFont="1" applyFill="1" applyBorder="1" applyAlignment="1" applyProtection="1">
      <alignment horizontal="center" vertical="center"/>
      <protection locked="0"/>
    </xf>
    <xf numFmtId="0" fontId="38" fillId="11" borderId="16" xfId="0" applyFont="1" applyFill="1" applyBorder="1" applyAlignment="1" applyProtection="1">
      <alignment horizontal="center" vertical="center"/>
      <protection locked="0"/>
    </xf>
    <xf numFmtId="0" fontId="38" fillId="11" borderId="10" xfId="0" applyFont="1" applyFill="1" applyBorder="1" applyAlignment="1" applyProtection="1">
      <alignment horizontal="center" vertical="center"/>
      <protection locked="0"/>
    </xf>
    <xf numFmtId="0" fontId="38" fillId="11" borderId="17" xfId="0" applyFont="1" applyFill="1" applyBorder="1" applyAlignment="1" applyProtection="1">
      <alignment horizontal="center" vertical="center"/>
      <protection locked="0"/>
    </xf>
    <xf numFmtId="0" fontId="37" fillId="10" borderId="36" xfId="0" applyFont="1" applyFill="1" applyBorder="1" applyAlignment="1" applyProtection="1">
      <alignment horizontal="center" vertical="center" wrapText="1"/>
      <protection locked="0"/>
    </xf>
    <xf numFmtId="0" fontId="37" fillId="10" borderId="36" xfId="0" applyFont="1" applyFill="1" applyBorder="1" applyAlignment="1" applyProtection="1">
      <alignment horizontal="center" vertical="center"/>
      <protection locked="0"/>
    </xf>
    <xf numFmtId="0" fontId="38" fillId="9" borderId="35" xfId="0" applyFont="1" applyFill="1" applyBorder="1" applyAlignment="1" applyProtection="1">
      <alignment horizontal="center" vertical="center" wrapText="1"/>
      <protection locked="0"/>
    </xf>
    <xf numFmtId="0" fontId="38" fillId="9" borderId="37" xfId="0" applyFont="1" applyFill="1" applyBorder="1" applyAlignment="1" applyProtection="1">
      <alignment horizontal="center" vertical="center" wrapText="1"/>
      <protection locked="0"/>
    </xf>
    <xf numFmtId="0" fontId="38" fillId="9" borderId="38" xfId="0" applyFont="1" applyFill="1" applyBorder="1" applyAlignment="1" applyProtection="1">
      <alignment horizontal="center" vertical="center" wrapText="1"/>
      <protection locked="0"/>
    </xf>
    <xf numFmtId="0" fontId="38" fillId="11" borderId="21" xfId="0" applyFont="1" applyFill="1" applyBorder="1" applyAlignment="1" applyProtection="1">
      <alignment horizontal="center" vertical="center" wrapText="1"/>
      <protection locked="0"/>
    </xf>
    <xf numFmtId="0" fontId="31" fillId="12" borderId="32" xfId="0" applyFont="1" applyFill="1" applyBorder="1" applyAlignment="1" applyProtection="1">
      <alignment horizontal="center" vertical="center" wrapText="1"/>
      <protection locked="0"/>
    </xf>
    <xf numFmtId="0" fontId="31" fillId="12" borderId="33" xfId="0" applyFont="1" applyFill="1" applyBorder="1" applyAlignment="1" applyProtection="1">
      <alignment horizontal="center" vertical="center" wrapText="1"/>
      <protection locked="0"/>
    </xf>
    <xf numFmtId="0" fontId="31" fillId="12" borderId="34" xfId="0" applyFont="1" applyFill="1" applyBorder="1" applyAlignment="1" applyProtection="1">
      <alignment horizontal="center" vertical="center" wrapText="1"/>
      <protection locked="0"/>
    </xf>
    <xf numFmtId="0" fontId="38" fillId="11" borderId="8" xfId="0" applyFont="1" applyFill="1" applyBorder="1" applyAlignment="1" applyProtection="1">
      <alignment horizontal="center" vertical="center" wrapText="1"/>
      <protection locked="0"/>
    </xf>
    <xf numFmtId="0" fontId="38" fillId="9" borderId="6" xfId="0" applyFont="1" applyFill="1" applyBorder="1" applyAlignment="1" applyProtection="1">
      <alignment horizontal="center" vertical="center" wrapText="1"/>
      <protection locked="0"/>
    </xf>
    <xf numFmtId="0" fontId="38" fillId="9" borderId="5" xfId="0" applyFont="1" applyFill="1" applyBorder="1" applyAlignment="1" applyProtection="1">
      <alignment horizontal="center" vertical="center"/>
      <protection locked="0"/>
    </xf>
    <xf numFmtId="0" fontId="31" fillId="12" borderId="3" xfId="0" applyFont="1" applyFill="1" applyBorder="1" applyAlignment="1" applyProtection="1">
      <alignment horizontal="center" vertical="center"/>
      <protection locked="0"/>
    </xf>
    <xf numFmtId="0" fontId="39" fillId="9" borderId="25" xfId="0" applyFont="1" applyFill="1" applyBorder="1" applyAlignment="1" applyProtection="1">
      <alignment horizontal="center" vertical="center"/>
      <protection locked="0"/>
    </xf>
    <xf numFmtId="0" fontId="39" fillId="9" borderId="26" xfId="0" applyFont="1" applyFill="1" applyBorder="1" applyAlignment="1" applyProtection="1">
      <alignment horizontal="center" vertical="center"/>
      <protection locked="0"/>
    </xf>
    <xf numFmtId="0" fontId="39" fillId="9" borderId="27" xfId="0" applyFont="1" applyFill="1" applyBorder="1" applyAlignment="1" applyProtection="1">
      <alignment horizontal="center" vertical="center"/>
      <protection locked="0"/>
    </xf>
    <xf numFmtId="0" fontId="38" fillId="11" borderId="5" xfId="0" applyFont="1" applyFill="1" applyBorder="1" applyAlignment="1" applyProtection="1">
      <alignment horizontal="center" vertical="center"/>
      <protection locked="0"/>
    </xf>
    <xf numFmtId="0" fontId="38" fillId="11" borderId="6" xfId="0" applyFont="1" applyFill="1" applyBorder="1" applyAlignment="1" applyProtection="1">
      <alignment horizontal="center" vertical="center"/>
      <protection locked="0"/>
    </xf>
    <xf numFmtId="0" fontId="31" fillId="12" borderId="5" xfId="0" applyFont="1" applyFill="1" applyBorder="1" applyAlignment="1" applyProtection="1">
      <alignment horizontal="center" vertical="center" wrapText="1"/>
      <protection locked="0"/>
    </xf>
    <xf numFmtId="0" fontId="31" fillId="12" borderId="6" xfId="0" applyFont="1" applyFill="1" applyBorder="1" applyAlignment="1" applyProtection="1">
      <alignment horizontal="center" vertical="center" wrapText="1"/>
      <protection locked="0"/>
    </xf>
    <xf numFmtId="0" fontId="31" fillId="12" borderId="16" xfId="0" applyFont="1" applyFill="1" applyBorder="1" applyAlignment="1" applyProtection="1">
      <alignment horizontal="center" vertical="center" wrapText="1"/>
      <protection locked="0"/>
    </xf>
    <xf numFmtId="0" fontId="31" fillId="12" borderId="5" xfId="0" applyFont="1" applyFill="1" applyBorder="1" applyAlignment="1" applyProtection="1">
      <alignment horizontal="center" vertical="center"/>
      <protection locked="0"/>
    </xf>
    <xf numFmtId="0" fontId="31" fillId="12" borderId="6" xfId="0" applyFont="1" applyFill="1" applyBorder="1" applyAlignment="1" applyProtection="1">
      <alignment horizontal="center" vertical="center"/>
      <protection locked="0"/>
    </xf>
    <xf numFmtId="0" fontId="31" fillId="12" borderId="4" xfId="0" applyFont="1" applyFill="1" applyBorder="1" applyAlignment="1" applyProtection="1">
      <alignment horizontal="center" vertical="center"/>
      <protection locked="0"/>
    </xf>
    <xf numFmtId="0" fontId="38" fillId="9" borderId="8" xfId="0" applyFont="1" applyFill="1" applyBorder="1" applyAlignment="1" applyProtection="1">
      <alignment horizontal="center" vertical="center" wrapText="1"/>
      <protection locked="0"/>
    </xf>
    <xf numFmtId="0" fontId="38" fillId="9" borderId="9" xfId="0" applyFont="1" applyFill="1" applyBorder="1" applyAlignment="1" applyProtection="1">
      <alignment horizontal="center" vertical="center" wrapText="1"/>
      <protection locked="0"/>
    </xf>
    <xf numFmtId="0" fontId="38" fillId="9" borderId="11" xfId="0" applyFont="1" applyFill="1" applyBorder="1" applyAlignment="1" applyProtection="1">
      <alignment horizontal="center" vertical="center" wrapText="1"/>
      <protection locked="0"/>
    </xf>
    <xf numFmtId="0" fontId="37" fillId="9" borderId="8" xfId="0" applyFont="1" applyFill="1" applyBorder="1" applyAlignment="1" applyProtection="1">
      <alignment horizontal="center" vertical="center" wrapText="1"/>
      <protection locked="0"/>
    </xf>
    <xf numFmtId="0" fontId="37" fillId="9" borderId="9" xfId="0" applyFont="1" applyFill="1" applyBorder="1" applyAlignment="1" applyProtection="1">
      <alignment horizontal="center" vertical="center" wrapText="1"/>
      <protection locked="0"/>
    </xf>
    <xf numFmtId="0" fontId="37" fillId="9" borderId="11" xfId="0" applyFont="1" applyFill="1" applyBorder="1" applyAlignment="1" applyProtection="1">
      <alignment horizontal="center" vertical="center" wrapText="1"/>
      <protection locked="0"/>
    </xf>
    <xf numFmtId="0" fontId="26" fillId="0" borderId="18" xfId="0" applyFont="1" applyBorder="1" applyAlignment="1" applyProtection="1">
      <alignment horizontal="center"/>
      <protection locked="0"/>
    </xf>
    <xf numFmtId="0" fontId="26" fillId="0" borderId="19" xfId="0" applyFont="1" applyBorder="1" applyAlignment="1" applyProtection="1">
      <alignment horizontal="center"/>
      <protection locked="0"/>
    </xf>
    <xf numFmtId="0" fontId="26" fillId="0" borderId="15" xfId="0" applyFont="1" applyBorder="1" applyAlignment="1" applyProtection="1">
      <alignment horizontal="center"/>
      <protection locked="0"/>
    </xf>
    <xf numFmtId="0" fontId="28" fillId="0" borderId="0" xfId="0" applyFont="1" applyAlignment="1">
      <alignment horizontal="center" vertical="center" textRotation="90"/>
    </xf>
    <xf numFmtId="0" fontId="28" fillId="0" borderId="0" xfId="0" applyFont="1" applyAlignment="1">
      <alignment horizontal="center"/>
    </xf>
    <xf numFmtId="0" fontId="2" fillId="12" borderId="3" xfId="0" applyFont="1" applyFill="1" applyBorder="1" applyAlignment="1">
      <alignment horizontal="center" vertical="center"/>
    </xf>
    <xf numFmtId="0" fontId="2" fillId="12" borderId="14" xfId="0" applyFont="1" applyFill="1" applyBorder="1" applyAlignment="1">
      <alignment horizontal="center"/>
    </xf>
    <xf numFmtId="0" fontId="2" fillId="12" borderId="0" xfId="0" applyFont="1" applyFill="1" applyAlignment="1">
      <alignment horizontal="center"/>
    </xf>
    <xf numFmtId="0" fontId="2" fillId="12" borderId="42" xfId="0" applyFont="1" applyFill="1" applyBorder="1" applyAlignment="1">
      <alignment horizontal="center"/>
    </xf>
    <xf numFmtId="0" fontId="2" fillId="12" borderId="10" xfId="0" applyFont="1" applyFill="1" applyBorder="1" applyAlignment="1">
      <alignment horizontal="center"/>
    </xf>
    <xf numFmtId="0" fontId="2" fillId="12" borderId="43" xfId="0" applyFont="1" applyFill="1" applyBorder="1" applyAlignment="1">
      <alignment horizontal="center"/>
    </xf>
    <xf numFmtId="0" fontId="2" fillId="12" borderId="17" xfId="0" applyFont="1" applyFill="1" applyBorder="1" applyAlignment="1">
      <alignment horizontal="center"/>
    </xf>
    <xf numFmtId="0" fontId="2" fillId="12" borderId="3" xfId="0" applyFont="1" applyFill="1" applyBorder="1" applyAlignment="1">
      <alignment horizontal="center"/>
    </xf>
    <xf numFmtId="0" fontId="1" fillId="12" borderId="3" xfId="0" applyFont="1" applyFill="1" applyBorder="1" applyAlignment="1">
      <alignment horizontal="center" vertical="center"/>
    </xf>
    <xf numFmtId="0" fontId="1" fillId="12" borderId="3" xfId="0" applyFont="1" applyFill="1" applyBorder="1" applyAlignment="1">
      <alignment horizontal="center" wrapText="1"/>
    </xf>
  </cellXfs>
  <cellStyles count="25">
    <cellStyle name="******************************************" xfId="2" xr:uid="{00000000-0005-0000-0000-000000000000}"/>
    <cellStyle name="Euro" xfId="10" xr:uid="{00000000-0005-0000-0000-000001000000}"/>
    <cellStyle name="Euro 2" xfId="21" xr:uid="{374742F8-A9C7-4279-BABF-9F061456D802}"/>
    <cellStyle name="KPMG Heading 1" xfId="3" xr:uid="{00000000-0005-0000-0000-000002000000}"/>
    <cellStyle name="KPMG Heading 2" xfId="4" xr:uid="{00000000-0005-0000-0000-000003000000}"/>
    <cellStyle name="KPMG Heading 3" xfId="5" xr:uid="{00000000-0005-0000-0000-000004000000}"/>
    <cellStyle name="KPMG Heading 4" xfId="6" xr:uid="{00000000-0005-0000-0000-000005000000}"/>
    <cellStyle name="KPMG Normal" xfId="7" xr:uid="{00000000-0005-0000-0000-000006000000}"/>
    <cellStyle name="KPMG Normal Text" xfId="8" xr:uid="{00000000-0005-0000-0000-000007000000}"/>
    <cellStyle name="Lien hypertexte" xfId="24" builtinId="8"/>
    <cellStyle name="Milliers 2" xfId="19" xr:uid="{00000000-0005-0000-0000-000008000000}"/>
    <cellStyle name="Milliers 2 2" xfId="23" xr:uid="{069C041E-41E7-4606-9731-68ED20A47CA4}"/>
    <cellStyle name="Normal" xfId="0" builtinId="0"/>
    <cellStyle name="Normal 2" xfId="1" xr:uid="{00000000-0005-0000-0000-00000A000000}"/>
    <cellStyle name="Normal 3" xfId="9" xr:uid="{00000000-0005-0000-0000-00000B000000}"/>
    <cellStyle name="Normal 3 2" xfId="20" xr:uid="{14B6BDC5-F04B-4A56-BD1F-7158717E94CE}"/>
    <cellStyle name="Normal 4" xfId="11" xr:uid="{00000000-0005-0000-0000-00000C000000}"/>
    <cellStyle name="Normal 4 2" xfId="12" xr:uid="{00000000-0005-0000-0000-00000D000000}"/>
    <cellStyle name="Normal 5" xfId="13" xr:uid="{00000000-0005-0000-0000-00000E000000}"/>
    <cellStyle name="Normal 5 2" xfId="14" xr:uid="{00000000-0005-0000-0000-00000F000000}"/>
    <cellStyle name="Normal 6" xfId="16" xr:uid="{00000000-0005-0000-0000-000010000000}"/>
    <cellStyle name="Normal 6 2" xfId="22" xr:uid="{52234B76-E055-4698-83F6-5083ED9CA969}"/>
    <cellStyle name="Normal 8 2" xfId="15" xr:uid="{00000000-0005-0000-0000-000011000000}"/>
    <cellStyle name="Pourcentage 2" xfId="17" xr:uid="{00000000-0005-0000-0000-000013000000}"/>
    <cellStyle name="Pourcentage 2 2" xfId="18" xr:uid="{00000000-0005-0000-0000-000014000000}"/>
  </cellStyles>
  <dxfs count="68">
    <dxf>
      <fill>
        <patternFill>
          <bgColor rgb="FF92D050"/>
        </patternFill>
      </fill>
    </dxf>
    <dxf>
      <fill>
        <patternFill>
          <bgColor theme="7" tint="0.39994506668294322"/>
        </patternFill>
      </fill>
    </dxf>
    <dxf>
      <fill>
        <patternFill>
          <bgColor rgb="FFFA6F06"/>
        </patternFill>
      </fill>
    </dxf>
    <dxf>
      <fill>
        <patternFill>
          <bgColor rgb="FFC00000"/>
        </patternFill>
      </fill>
    </dxf>
    <dxf>
      <fill>
        <patternFill>
          <bgColor rgb="FF92D050"/>
        </patternFill>
      </fill>
    </dxf>
    <dxf>
      <fill>
        <patternFill>
          <bgColor theme="7" tint="0.39994506668294322"/>
        </patternFill>
      </fill>
    </dxf>
    <dxf>
      <fill>
        <patternFill>
          <bgColor rgb="FFFA6F06"/>
        </patternFill>
      </fill>
    </dxf>
    <dxf>
      <fill>
        <patternFill>
          <bgColor rgb="FFC00000"/>
        </patternFill>
      </fill>
    </dxf>
    <dxf>
      <fill>
        <patternFill>
          <bgColor rgb="FF92D050"/>
        </patternFill>
      </fill>
    </dxf>
    <dxf>
      <fill>
        <patternFill>
          <bgColor theme="7" tint="0.39994506668294322"/>
        </patternFill>
      </fill>
    </dxf>
    <dxf>
      <fill>
        <patternFill>
          <bgColor rgb="FFFA6F06"/>
        </patternFill>
      </fill>
    </dxf>
    <dxf>
      <fill>
        <patternFill>
          <bgColor rgb="FFC00000"/>
        </patternFill>
      </fill>
    </dxf>
    <dxf>
      <fill>
        <patternFill>
          <bgColor rgb="FF92D050"/>
        </patternFill>
      </fill>
    </dxf>
    <dxf>
      <fill>
        <patternFill>
          <bgColor theme="7" tint="0.39994506668294322"/>
        </patternFill>
      </fill>
    </dxf>
    <dxf>
      <fill>
        <patternFill>
          <bgColor rgb="FFFA6F06"/>
        </patternFill>
      </fill>
    </dxf>
    <dxf>
      <fill>
        <patternFill>
          <bgColor rgb="FFC00000"/>
        </patternFill>
      </fill>
    </dxf>
    <dxf>
      <fill>
        <patternFill>
          <bgColor rgb="FF92D050"/>
        </patternFill>
      </fill>
    </dxf>
    <dxf>
      <fill>
        <patternFill>
          <bgColor theme="7" tint="0.39994506668294322"/>
        </patternFill>
      </fill>
    </dxf>
    <dxf>
      <fill>
        <patternFill>
          <bgColor rgb="FFFA6F06"/>
        </patternFill>
      </fill>
    </dxf>
    <dxf>
      <fill>
        <patternFill>
          <bgColor rgb="FFC00000"/>
        </patternFill>
      </fill>
    </dxf>
    <dxf>
      <fill>
        <patternFill>
          <bgColor rgb="FF92D050"/>
        </patternFill>
      </fill>
    </dxf>
    <dxf>
      <fill>
        <patternFill>
          <bgColor theme="7" tint="0.39994506668294322"/>
        </patternFill>
      </fill>
    </dxf>
    <dxf>
      <fill>
        <patternFill>
          <bgColor rgb="FFFA6F06"/>
        </patternFill>
      </fill>
    </dxf>
    <dxf>
      <fill>
        <patternFill>
          <bgColor rgb="FFC00000"/>
        </patternFill>
      </fill>
    </dxf>
    <dxf>
      <fill>
        <patternFill>
          <bgColor rgb="FF92D050"/>
        </patternFill>
      </fill>
    </dxf>
    <dxf>
      <fill>
        <patternFill>
          <bgColor theme="7" tint="0.39994506668294322"/>
        </patternFill>
      </fill>
    </dxf>
    <dxf>
      <fill>
        <patternFill>
          <bgColor rgb="FFFA6F06"/>
        </patternFill>
      </fill>
    </dxf>
    <dxf>
      <fill>
        <patternFill>
          <bgColor rgb="FFC00000"/>
        </patternFill>
      </fill>
    </dxf>
    <dxf>
      <fill>
        <patternFill>
          <bgColor rgb="FF92D050"/>
        </patternFill>
      </fill>
    </dxf>
    <dxf>
      <fill>
        <patternFill>
          <bgColor theme="7" tint="0.39994506668294322"/>
        </patternFill>
      </fill>
    </dxf>
    <dxf>
      <fill>
        <patternFill>
          <bgColor rgb="FFFA6F06"/>
        </patternFill>
      </fill>
    </dxf>
    <dxf>
      <fill>
        <patternFill>
          <bgColor rgb="FFC00000"/>
        </patternFill>
      </fill>
    </dxf>
    <dxf>
      <fill>
        <patternFill>
          <bgColor rgb="FF92D050"/>
        </patternFill>
      </fill>
    </dxf>
    <dxf>
      <fill>
        <patternFill>
          <bgColor theme="7" tint="0.39994506668294322"/>
        </patternFill>
      </fill>
    </dxf>
    <dxf>
      <fill>
        <patternFill>
          <bgColor rgb="FFFA6F06"/>
        </patternFill>
      </fill>
    </dxf>
    <dxf>
      <fill>
        <patternFill>
          <bgColor rgb="FFC00000"/>
        </patternFill>
      </fill>
    </dxf>
    <dxf>
      <fill>
        <patternFill>
          <bgColor rgb="FF92D050"/>
        </patternFill>
      </fill>
    </dxf>
    <dxf>
      <fill>
        <patternFill>
          <bgColor theme="7" tint="0.39994506668294322"/>
        </patternFill>
      </fill>
    </dxf>
    <dxf>
      <fill>
        <patternFill>
          <bgColor rgb="FFFA6F06"/>
        </patternFill>
      </fill>
    </dxf>
    <dxf>
      <fill>
        <patternFill>
          <bgColor rgb="FFC00000"/>
        </patternFill>
      </fill>
    </dxf>
    <dxf>
      <fill>
        <patternFill>
          <bgColor rgb="FF92D050"/>
        </patternFill>
      </fill>
    </dxf>
    <dxf>
      <fill>
        <patternFill>
          <bgColor theme="7" tint="0.39994506668294322"/>
        </patternFill>
      </fill>
    </dxf>
    <dxf>
      <fill>
        <patternFill>
          <bgColor rgb="FFFA6F06"/>
        </patternFill>
      </fill>
    </dxf>
    <dxf>
      <fill>
        <patternFill>
          <bgColor rgb="FFC00000"/>
        </patternFill>
      </fill>
    </dxf>
    <dxf>
      <font>
        <strike val="0"/>
      </font>
      <fill>
        <patternFill>
          <bgColor rgb="FFFF0000"/>
        </patternFill>
      </fill>
    </dxf>
    <dxf>
      <fill>
        <patternFill>
          <bgColor rgb="FFFFC000"/>
        </patternFill>
      </fill>
    </dxf>
    <dxf>
      <fill>
        <patternFill>
          <bgColor rgb="FF92D050"/>
        </patternFill>
      </fill>
    </dxf>
    <dxf>
      <fill>
        <patternFill>
          <bgColor rgb="FFFFFF00"/>
        </patternFill>
      </fill>
    </dxf>
    <dxf>
      <fill>
        <patternFill>
          <bgColor rgb="FF92D050"/>
        </patternFill>
      </fill>
    </dxf>
    <dxf>
      <fill>
        <patternFill>
          <bgColor rgb="FFFFFF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s>
  <tableStyles count="0" defaultTableStyle="TableStyleMedium9" defaultPivotStyle="PivotStyleLight16"/>
  <colors>
    <mruColors>
      <color rgb="FF28A890"/>
      <color rgb="FF66FF33"/>
      <color rgb="FF26C8C4"/>
      <color rgb="FF11473D"/>
      <color rgb="FF51D7BD"/>
      <color rgb="FF9FE9DB"/>
      <color rgb="FFCDF3EC"/>
      <color rgb="FF8CE4D3"/>
      <color rgb="FF19695A"/>
      <color rgb="FF218B7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microsoft.com/office/2006/relationships/vbaProject" Target="vbaProject.bin"/><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image" Target="../media/image3.emf"/><Relationship Id="rId1" Type="http://schemas.openxmlformats.org/officeDocument/2006/relationships/image" Target="../media/image2.emf"/><Relationship Id="rId6" Type="http://schemas.openxmlformats.org/officeDocument/2006/relationships/image" Target="../media/image7.png"/><Relationship Id="rId5" Type="http://schemas.openxmlformats.org/officeDocument/2006/relationships/image" Target="../media/image6.emf"/><Relationship Id="rId4" Type="http://schemas.openxmlformats.org/officeDocument/2006/relationships/image" Target="../media/image5.emf"/></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5.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107075</xdr:colOff>
      <xdr:row>3</xdr:row>
      <xdr:rowOff>122182</xdr:rowOff>
    </xdr:from>
    <xdr:to>
      <xdr:col>7</xdr:col>
      <xdr:colOff>1503636</xdr:colOff>
      <xdr:row>9</xdr:row>
      <xdr:rowOff>182506</xdr:rowOff>
    </xdr:to>
    <xdr:pic>
      <xdr:nvPicPr>
        <xdr:cNvPr id="2" name="Image 1">
          <a:extLst>
            <a:ext uri="{FF2B5EF4-FFF2-40B4-BE49-F238E27FC236}">
              <a16:creationId xmlns:a16="http://schemas.microsoft.com/office/drawing/2014/main" id="{BF1B10F0-1F15-48AE-872A-410E2FD7B1BC}"/>
            </a:ext>
          </a:extLst>
        </xdr:cNvPr>
        <xdr:cNvPicPr>
          <a:picLocks noChangeAspect="1"/>
        </xdr:cNvPicPr>
      </xdr:nvPicPr>
      <xdr:blipFill>
        <a:blip xmlns:r="http://schemas.openxmlformats.org/officeDocument/2006/relationships" r:embed="rId1"/>
        <a:stretch>
          <a:fillRect/>
        </a:stretch>
      </xdr:blipFill>
      <xdr:spPr>
        <a:xfrm>
          <a:off x="7098425" y="884182"/>
          <a:ext cx="1396561" cy="178117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44449</xdr:colOff>
      <xdr:row>6</xdr:row>
      <xdr:rowOff>101599</xdr:rowOff>
    </xdr:from>
    <xdr:to>
      <xdr:col>1</xdr:col>
      <xdr:colOff>7066642</xdr:colOff>
      <xdr:row>6</xdr:row>
      <xdr:rowOff>1723570</xdr:rowOff>
    </xdr:to>
    <xdr:pic>
      <xdr:nvPicPr>
        <xdr:cNvPr id="2" name="Image 1">
          <a:extLst>
            <a:ext uri="{FF2B5EF4-FFF2-40B4-BE49-F238E27FC236}">
              <a16:creationId xmlns:a16="http://schemas.microsoft.com/office/drawing/2014/main" id="{7F089827-A569-4BCF-8EE7-F792872EAABC}"/>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6449" y="5263242"/>
          <a:ext cx="7022193" cy="1621971"/>
        </a:xfrm>
        <a:prstGeom prst="rect">
          <a:avLst/>
        </a:prstGeom>
        <a:noFill/>
        <a:ln>
          <a:noFill/>
        </a:ln>
      </xdr:spPr>
    </xdr:pic>
    <xdr:clientData/>
  </xdr:twoCellAnchor>
  <xdr:twoCellAnchor editAs="oneCell">
    <xdr:from>
      <xdr:col>1</xdr:col>
      <xdr:colOff>2146300</xdr:colOff>
      <xdr:row>8</xdr:row>
      <xdr:rowOff>152400</xdr:rowOff>
    </xdr:from>
    <xdr:to>
      <xdr:col>1</xdr:col>
      <xdr:colOff>4587240</xdr:colOff>
      <xdr:row>8</xdr:row>
      <xdr:rowOff>2977152</xdr:rowOff>
    </xdr:to>
    <xdr:pic>
      <xdr:nvPicPr>
        <xdr:cNvPr id="3" name="Image 2">
          <a:extLst>
            <a:ext uri="{FF2B5EF4-FFF2-40B4-BE49-F238E27FC236}">
              <a16:creationId xmlns:a16="http://schemas.microsoft.com/office/drawing/2014/main" id="{0233CB23-DB57-4697-87BA-0F45C4413AF2}"/>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908300" y="7791450"/>
          <a:ext cx="2440940" cy="2868295"/>
        </a:xfrm>
        <a:prstGeom prst="rect">
          <a:avLst/>
        </a:prstGeom>
        <a:noFill/>
        <a:ln>
          <a:noFill/>
        </a:ln>
      </xdr:spPr>
    </xdr:pic>
    <xdr:clientData/>
  </xdr:twoCellAnchor>
  <xdr:twoCellAnchor editAs="oneCell">
    <xdr:from>
      <xdr:col>1</xdr:col>
      <xdr:colOff>117928</xdr:colOff>
      <xdr:row>10</xdr:row>
      <xdr:rowOff>90713</xdr:rowOff>
    </xdr:from>
    <xdr:to>
      <xdr:col>1</xdr:col>
      <xdr:colOff>2186214</xdr:colOff>
      <xdr:row>10</xdr:row>
      <xdr:rowOff>2530929</xdr:rowOff>
    </xdr:to>
    <xdr:pic>
      <xdr:nvPicPr>
        <xdr:cNvPr id="4" name="Image 3">
          <a:extLst>
            <a:ext uri="{FF2B5EF4-FFF2-40B4-BE49-F238E27FC236}">
              <a16:creationId xmlns:a16="http://schemas.microsoft.com/office/drawing/2014/main" id="{4208A72A-E57D-49A1-913F-9ED66BDEEA6D}"/>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79928" y="11965213"/>
          <a:ext cx="2068286" cy="2440216"/>
        </a:xfrm>
        <a:prstGeom prst="rect">
          <a:avLst/>
        </a:prstGeom>
        <a:noFill/>
        <a:ln>
          <a:noFill/>
        </a:ln>
      </xdr:spPr>
    </xdr:pic>
    <xdr:clientData/>
  </xdr:twoCellAnchor>
  <xdr:twoCellAnchor editAs="oneCell">
    <xdr:from>
      <xdr:col>1</xdr:col>
      <xdr:colOff>3211286</xdr:colOff>
      <xdr:row>10</xdr:row>
      <xdr:rowOff>230414</xdr:rowOff>
    </xdr:from>
    <xdr:to>
      <xdr:col>1</xdr:col>
      <xdr:colOff>5869214</xdr:colOff>
      <xdr:row>10</xdr:row>
      <xdr:rowOff>1850571</xdr:rowOff>
    </xdr:to>
    <xdr:pic>
      <xdr:nvPicPr>
        <xdr:cNvPr id="5" name="Image 4">
          <a:extLst>
            <a:ext uri="{FF2B5EF4-FFF2-40B4-BE49-F238E27FC236}">
              <a16:creationId xmlns:a16="http://schemas.microsoft.com/office/drawing/2014/main" id="{C9A8CAE3-1581-40F0-A2F7-ABB4B5CC9215}"/>
            </a:ext>
          </a:extLst>
        </xdr:cNvPr>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1891" t="6940" r="1978" b="4273"/>
        <a:stretch/>
      </xdr:blipFill>
      <xdr:spPr bwMode="auto">
        <a:xfrm>
          <a:off x="3973286" y="12104914"/>
          <a:ext cx="2657928" cy="1620157"/>
        </a:xfrm>
        <a:prstGeom prst="rect">
          <a:avLst/>
        </a:prstGeom>
        <a:noFill/>
        <a:ln>
          <a:solidFill>
            <a:schemeClr val="tx1"/>
          </a:solidFill>
        </a:ln>
        <a:extLst>
          <a:ext uri="{53640926-AAD7-44D8-BBD7-CCE9431645EC}">
            <a14:shadowObscured xmlns:a14="http://schemas.microsoft.com/office/drawing/2010/main"/>
          </a:ext>
        </a:extLst>
      </xdr:spPr>
    </xdr:pic>
    <xdr:clientData/>
  </xdr:twoCellAnchor>
  <xdr:twoCellAnchor editAs="oneCell">
    <xdr:from>
      <xdr:col>1</xdr:col>
      <xdr:colOff>190500</xdr:colOff>
      <xdr:row>12</xdr:row>
      <xdr:rowOff>127000</xdr:rowOff>
    </xdr:from>
    <xdr:to>
      <xdr:col>1</xdr:col>
      <xdr:colOff>2957286</xdr:colOff>
      <xdr:row>12</xdr:row>
      <xdr:rowOff>3111500</xdr:rowOff>
    </xdr:to>
    <xdr:pic>
      <xdr:nvPicPr>
        <xdr:cNvPr id="6" name="Image 5">
          <a:extLst>
            <a:ext uri="{FF2B5EF4-FFF2-40B4-BE49-F238E27FC236}">
              <a16:creationId xmlns:a16="http://schemas.microsoft.com/office/drawing/2014/main" id="{D4A71B45-72F0-4521-A2D8-227B8738FB01}"/>
            </a:ext>
          </a:extLst>
        </xdr:cNvPr>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952500" y="15103929"/>
          <a:ext cx="2766786" cy="2984500"/>
        </a:xfrm>
        <a:prstGeom prst="rect">
          <a:avLst/>
        </a:prstGeom>
        <a:noFill/>
        <a:ln>
          <a:noFill/>
        </a:ln>
      </xdr:spPr>
    </xdr:pic>
    <xdr:clientData/>
  </xdr:twoCellAnchor>
  <xdr:twoCellAnchor editAs="oneCell">
    <xdr:from>
      <xdr:col>1</xdr:col>
      <xdr:colOff>371928</xdr:colOff>
      <xdr:row>14</xdr:row>
      <xdr:rowOff>263071</xdr:rowOff>
    </xdr:from>
    <xdr:to>
      <xdr:col>1</xdr:col>
      <xdr:colOff>2416628</xdr:colOff>
      <xdr:row>14</xdr:row>
      <xdr:rowOff>2664641</xdr:rowOff>
    </xdr:to>
    <xdr:pic>
      <xdr:nvPicPr>
        <xdr:cNvPr id="7" name="Image 6">
          <a:extLst>
            <a:ext uri="{FF2B5EF4-FFF2-40B4-BE49-F238E27FC236}">
              <a16:creationId xmlns:a16="http://schemas.microsoft.com/office/drawing/2014/main" id="{71B1BD6D-AFCB-4634-BD2A-B319332882BE}"/>
            </a:ext>
          </a:extLst>
        </xdr:cNvPr>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133928" y="20546785"/>
          <a:ext cx="2044700" cy="2401570"/>
        </a:xfrm>
        <a:prstGeom prst="rect">
          <a:avLst/>
        </a:prstGeom>
        <a:noFill/>
        <a:ln>
          <a:noFill/>
        </a:ln>
      </xdr:spPr>
    </xdr:pic>
    <xdr:clientData/>
  </xdr:twoCellAnchor>
  <xdr:twoCellAnchor editAs="oneCell">
    <xdr:from>
      <xdr:col>1</xdr:col>
      <xdr:colOff>4181928</xdr:colOff>
      <xdr:row>14</xdr:row>
      <xdr:rowOff>489857</xdr:rowOff>
    </xdr:from>
    <xdr:to>
      <xdr:col>1</xdr:col>
      <xdr:colOff>6303463</xdr:colOff>
      <xdr:row>14</xdr:row>
      <xdr:rowOff>1724297</xdr:rowOff>
    </xdr:to>
    <xdr:pic>
      <xdr:nvPicPr>
        <xdr:cNvPr id="8" name="Image 7">
          <a:extLst>
            <a:ext uri="{FF2B5EF4-FFF2-40B4-BE49-F238E27FC236}">
              <a16:creationId xmlns:a16="http://schemas.microsoft.com/office/drawing/2014/main" id="{57B1D9AB-D250-4C78-9A9B-ECF2164F00E6}"/>
            </a:ext>
          </a:extLst>
        </xdr:cNvPr>
        <xdr:cNvPicPr/>
      </xdr:nvPicPr>
      <xdr:blipFill rotWithShape="1">
        <a:blip xmlns:r="http://schemas.openxmlformats.org/officeDocument/2006/relationships" r:embed="rId5" cstate="print">
          <a:extLst>
            <a:ext uri="{28A0092B-C50C-407E-A947-70E740481C1C}">
              <a14:useLocalDpi xmlns:a14="http://schemas.microsoft.com/office/drawing/2010/main" val="0"/>
            </a:ext>
          </a:extLst>
        </a:blip>
        <a:srcRect l="605" t="4459" r="3348" b="3905"/>
        <a:stretch/>
      </xdr:blipFill>
      <xdr:spPr bwMode="auto">
        <a:xfrm>
          <a:off x="4943928" y="20773571"/>
          <a:ext cx="2121535" cy="1234440"/>
        </a:xfrm>
        <a:prstGeom prst="rect">
          <a:avLst/>
        </a:prstGeom>
        <a:noFill/>
        <a:ln>
          <a:solidFill>
            <a:schemeClr val="tx1"/>
          </a:solidFill>
        </a:ln>
        <a:extLst>
          <a:ext uri="{53640926-AAD7-44D8-BBD7-CCE9431645EC}">
            <a14:shadowObscured xmlns:a14="http://schemas.microsoft.com/office/drawing/2010/main"/>
          </a:ext>
        </a:extLst>
      </xdr:spPr>
    </xdr:pic>
    <xdr:clientData/>
  </xdr:twoCellAnchor>
  <xdr:twoCellAnchor editAs="oneCell">
    <xdr:from>
      <xdr:col>1</xdr:col>
      <xdr:colOff>1551215</xdr:colOff>
      <xdr:row>16</xdr:row>
      <xdr:rowOff>36286</xdr:rowOff>
    </xdr:from>
    <xdr:to>
      <xdr:col>1</xdr:col>
      <xdr:colOff>5134429</xdr:colOff>
      <xdr:row>17</xdr:row>
      <xdr:rowOff>54429</xdr:rowOff>
    </xdr:to>
    <xdr:pic>
      <xdr:nvPicPr>
        <xdr:cNvPr id="9" name="Image 8">
          <a:extLst>
            <a:ext uri="{FF2B5EF4-FFF2-40B4-BE49-F238E27FC236}">
              <a16:creationId xmlns:a16="http://schemas.microsoft.com/office/drawing/2014/main" id="{FEBEA546-0A3D-467B-A3C6-76A865644FC2}"/>
            </a:ext>
          </a:extLst>
        </xdr:cNvPr>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2313215" y="22832786"/>
          <a:ext cx="3583214" cy="242207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684000</xdr:colOff>
      <xdr:row>2</xdr:row>
      <xdr:rowOff>8683</xdr:rowOff>
    </xdr:to>
    <xdr:pic>
      <xdr:nvPicPr>
        <xdr:cNvPr id="3" name="Image 2">
          <a:extLst>
            <a:ext uri="{FF2B5EF4-FFF2-40B4-BE49-F238E27FC236}">
              <a16:creationId xmlns:a16="http://schemas.microsoft.com/office/drawing/2014/main" id="{DDE3E2BA-6D8C-4F90-B7C3-92B74754F041}"/>
            </a:ext>
          </a:extLst>
        </xdr:cNvPr>
        <xdr:cNvPicPr>
          <a:picLocks noChangeAspect="1"/>
        </xdr:cNvPicPr>
      </xdr:nvPicPr>
      <xdr:blipFill>
        <a:blip xmlns:r="http://schemas.openxmlformats.org/officeDocument/2006/relationships" r:embed="rId1"/>
        <a:stretch>
          <a:fillRect/>
        </a:stretch>
      </xdr:blipFill>
      <xdr:spPr>
        <a:xfrm>
          <a:off x="131032" y="594683"/>
          <a:ext cx="684000" cy="6840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104652</xdr:colOff>
      <xdr:row>14</xdr:row>
      <xdr:rowOff>0</xdr:rowOff>
    </xdr:from>
    <xdr:to>
      <xdr:col>1</xdr:col>
      <xdr:colOff>243445</xdr:colOff>
      <xdr:row>14</xdr:row>
      <xdr:rowOff>0</xdr:rowOff>
    </xdr:to>
    <xdr:sp macro="" textlink="">
      <xdr:nvSpPr>
        <xdr:cNvPr id="7" name="Rectangle 6">
          <a:extLst>
            <a:ext uri="{FF2B5EF4-FFF2-40B4-BE49-F238E27FC236}">
              <a16:creationId xmlns:a16="http://schemas.microsoft.com/office/drawing/2014/main" id="{00000000-0008-0000-0400-000007000000}"/>
            </a:ext>
          </a:extLst>
        </xdr:cNvPr>
        <xdr:cNvSpPr/>
      </xdr:nvSpPr>
      <xdr:spPr>
        <a:xfrm>
          <a:off x="104652" y="765431"/>
          <a:ext cx="253093" cy="238125"/>
        </a:xfrm>
        <a:prstGeom prst="rect">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fr-FR" sz="1100" b="1">
              <a:solidFill>
                <a:sysClr val="windowText" lastClr="000000"/>
              </a:solidFill>
            </a:rPr>
            <a:t>5</a:t>
          </a:r>
        </a:p>
      </xdr:txBody>
    </xdr:sp>
    <xdr:clientData/>
  </xdr:twoCellAnchor>
  <xdr:twoCellAnchor>
    <xdr:from>
      <xdr:col>2</xdr:col>
      <xdr:colOff>11207</xdr:colOff>
      <xdr:row>12</xdr:row>
      <xdr:rowOff>67235</xdr:rowOff>
    </xdr:from>
    <xdr:to>
      <xdr:col>6</xdr:col>
      <xdr:colOff>0</xdr:colOff>
      <xdr:row>13</xdr:row>
      <xdr:rowOff>67235</xdr:rowOff>
    </xdr:to>
    <xdr:sp macro="" textlink="">
      <xdr:nvSpPr>
        <xdr:cNvPr id="23" name="Rectangle 22">
          <a:extLst>
            <a:ext uri="{FF2B5EF4-FFF2-40B4-BE49-F238E27FC236}">
              <a16:creationId xmlns:a16="http://schemas.microsoft.com/office/drawing/2014/main" id="{00000000-0008-0000-0400-000017000000}"/>
            </a:ext>
          </a:extLst>
        </xdr:cNvPr>
        <xdr:cNvSpPr/>
      </xdr:nvSpPr>
      <xdr:spPr>
        <a:xfrm>
          <a:off x="489325" y="440764"/>
          <a:ext cx="2259851" cy="627530"/>
        </a:xfrm>
        <a:prstGeom prst="rect">
          <a:avLst/>
        </a:prstGeom>
        <a:solidFill>
          <a:schemeClr val="accent4">
            <a:lumMod val="60000"/>
            <a:lumOff val="40000"/>
          </a:schemeClr>
        </a:solidFill>
        <a:ln/>
      </xdr:spPr>
      <xdr:style>
        <a:lnRef idx="3">
          <a:schemeClr val="lt1"/>
        </a:lnRef>
        <a:fillRef idx="1">
          <a:schemeClr val="accent4"/>
        </a:fillRef>
        <a:effectRef idx="1">
          <a:schemeClr val="accent4"/>
        </a:effectRef>
        <a:fontRef idx="minor">
          <a:schemeClr val="lt1"/>
        </a:fontRef>
      </xdr:style>
      <xdr:txBody>
        <a:bodyPr vertOverflow="clip" rtlCol="0" anchor="ctr"/>
        <a:lstStyle/>
        <a:p>
          <a:pPr algn="ctr"/>
          <a:r>
            <a:rPr lang="fr-FR" sz="1600" b="1">
              <a:solidFill>
                <a:schemeClr val="bg1"/>
              </a:solidFill>
            </a:rPr>
            <a:t>Matrice</a:t>
          </a:r>
          <a:r>
            <a:rPr lang="fr-FR" sz="1600" b="1" baseline="0">
              <a:solidFill>
                <a:schemeClr val="bg1"/>
              </a:solidFill>
            </a:rPr>
            <a:t> de risque brut</a:t>
          </a:r>
          <a:endParaRPr lang="fr-FR" sz="1600" b="1">
            <a:solidFill>
              <a:schemeClr val="bg1"/>
            </a:solidFill>
          </a:endParaRPr>
        </a:p>
        <a:p>
          <a:pPr algn="ctr"/>
          <a:r>
            <a:rPr lang="fr-FR" sz="1600" b="1">
              <a:solidFill>
                <a:sysClr val="windowText" lastClr="000000"/>
              </a:solidFill>
            </a:rPr>
            <a:t>Adéquation Probabilité/</a:t>
          </a:r>
          <a:r>
            <a:rPr lang="fr-FR" sz="1600" b="1" baseline="0">
              <a:solidFill>
                <a:sysClr val="windowText" lastClr="000000"/>
              </a:solidFill>
            </a:rPr>
            <a:t> Impact</a:t>
          </a:r>
          <a:endParaRPr lang="fr-FR" sz="1400" b="1" i="0" u="none" strike="noStrike">
            <a:solidFill>
              <a:schemeClr val="lt1"/>
            </a:solidFill>
            <a:effectLst/>
            <a:latin typeface="+mn-lt"/>
            <a:ea typeface="+mn-ea"/>
            <a:cs typeface="+mn-cs"/>
          </a:endParaRPr>
        </a:p>
        <a:p>
          <a:pPr algn="ctr"/>
          <a:endParaRPr lang="fr-FR" sz="1600" b="1">
            <a:solidFill>
              <a:sysClr val="windowText" lastClr="000000"/>
            </a:solidFill>
          </a:endParaRPr>
        </a:p>
      </xdr:txBody>
    </xdr:sp>
    <xdr:clientData/>
  </xdr:twoCellAnchor>
  <xdr:twoCellAnchor>
    <xdr:from>
      <xdr:col>9</xdr:col>
      <xdr:colOff>29136</xdr:colOff>
      <xdr:row>12</xdr:row>
      <xdr:rowOff>62752</xdr:rowOff>
    </xdr:from>
    <xdr:to>
      <xdr:col>13</xdr:col>
      <xdr:colOff>0</xdr:colOff>
      <xdr:row>13</xdr:row>
      <xdr:rowOff>104587</xdr:rowOff>
    </xdr:to>
    <xdr:sp macro="" textlink="">
      <xdr:nvSpPr>
        <xdr:cNvPr id="24" name="Rectangle 23">
          <a:extLst>
            <a:ext uri="{FF2B5EF4-FFF2-40B4-BE49-F238E27FC236}">
              <a16:creationId xmlns:a16="http://schemas.microsoft.com/office/drawing/2014/main" id="{00000000-0008-0000-0400-000018000000}"/>
            </a:ext>
          </a:extLst>
        </xdr:cNvPr>
        <xdr:cNvSpPr/>
      </xdr:nvSpPr>
      <xdr:spPr>
        <a:xfrm>
          <a:off x="4481607" y="436281"/>
          <a:ext cx="2241922" cy="669365"/>
        </a:xfrm>
        <a:prstGeom prst="rect">
          <a:avLst/>
        </a:prstGeom>
        <a:solidFill>
          <a:schemeClr val="accent4">
            <a:lumMod val="60000"/>
            <a:lumOff val="40000"/>
          </a:schemeClr>
        </a:solidFill>
        <a:ln/>
      </xdr:spPr>
      <xdr:style>
        <a:lnRef idx="3">
          <a:schemeClr val="lt1"/>
        </a:lnRef>
        <a:fillRef idx="1">
          <a:schemeClr val="accent4"/>
        </a:fillRef>
        <a:effectRef idx="1">
          <a:schemeClr val="accent4"/>
        </a:effectRef>
        <a:fontRef idx="minor">
          <a:schemeClr val="lt1"/>
        </a:fontRef>
      </xdr:style>
      <xdr:txBody>
        <a:bodyPr vertOverflow="clip" rtlCol="0" anchor="ctr"/>
        <a:lstStyle/>
        <a:p>
          <a:pPr algn="ctr"/>
          <a:r>
            <a:rPr lang="fr-FR" sz="1600" b="1">
              <a:solidFill>
                <a:schemeClr val="bg1"/>
              </a:solidFill>
            </a:rPr>
            <a:t>Matrice de priorisation</a:t>
          </a:r>
        </a:p>
        <a:p>
          <a:pPr algn="ctr"/>
          <a:r>
            <a:rPr lang="fr-FR" sz="1600" b="1">
              <a:solidFill>
                <a:sysClr val="windowText" lastClr="000000"/>
              </a:solidFill>
            </a:rPr>
            <a:t>Adéquation Risque brut / Maîtrise</a:t>
          </a:r>
        </a:p>
      </xdr:txBody>
    </xdr:sp>
    <xdr:clientData/>
  </xdr:twoCellAnchor>
  <xdr:twoCellAnchor>
    <xdr:from>
      <xdr:col>0</xdr:col>
      <xdr:colOff>82283</xdr:colOff>
      <xdr:row>20</xdr:row>
      <xdr:rowOff>0</xdr:rowOff>
    </xdr:from>
    <xdr:to>
      <xdr:col>1</xdr:col>
      <xdr:colOff>212912</xdr:colOff>
      <xdr:row>20</xdr:row>
      <xdr:rowOff>0</xdr:rowOff>
    </xdr:to>
    <xdr:sp macro="" textlink="">
      <xdr:nvSpPr>
        <xdr:cNvPr id="30" name="Rectangle 29">
          <a:extLst>
            <a:ext uri="{FF2B5EF4-FFF2-40B4-BE49-F238E27FC236}">
              <a16:creationId xmlns:a16="http://schemas.microsoft.com/office/drawing/2014/main" id="{00000000-0008-0000-0400-00001E000000}"/>
            </a:ext>
          </a:extLst>
        </xdr:cNvPr>
        <xdr:cNvSpPr/>
      </xdr:nvSpPr>
      <xdr:spPr>
        <a:xfrm>
          <a:off x="82283" y="4919305"/>
          <a:ext cx="244929" cy="252770"/>
        </a:xfrm>
        <a:prstGeom prst="rect">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fr-FR" sz="1100" b="1">
              <a:solidFill>
                <a:sysClr val="windowText" lastClr="000000"/>
              </a:solidFill>
            </a:rPr>
            <a:t>5</a:t>
          </a:r>
        </a:p>
      </xdr:txBody>
    </xdr:sp>
    <xdr:clientData/>
  </xdr:twoCellAnchor>
  <xdr:twoCellAnchor>
    <xdr:from>
      <xdr:col>0</xdr:col>
      <xdr:colOff>82283</xdr:colOff>
      <xdr:row>20</xdr:row>
      <xdr:rowOff>0</xdr:rowOff>
    </xdr:from>
    <xdr:to>
      <xdr:col>1</xdr:col>
      <xdr:colOff>212912</xdr:colOff>
      <xdr:row>20</xdr:row>
      <xdr:rowOff>0</xdr:rowOff>
    </xdr:to>
    <xdr:sp macro="" textlink="">
      <xdr:nvSpPr>
        <xdr:cNvPr id="31" name="Rectangle 30">
          <a:extLst>
            <a:ext uri="{FF2B5EF4-FFF2-40B4-BE49-F238E27FC236}">
              <a16:creationId xmlns:a16="http://schemas.microsoft.com/office/drawing/2014/main" id="{00000000-0008-0000-0400-00001F000000}"/>
            </a:ext>
          </a:extLst>
        </xdr:cNvPr>
        <xdr:cNvSpPr/>
      </xdr:nvSpPr>
      <xdr:spPr>
        <a:xfrm>
          <a:off x="82283" y="5423717"/>
          <a:ext cx="244929" cy="252770"/>
        </a:xfrm>
        <a:prstGeom prst="rect">
          <a:avLst/>
        </a:prstGeom>
        <a:solidFill>
          <a:srgbClr val="FFC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fr-FR" sz="1100" b="1">
              <a:solidFill>
                <a:sysClr val="windowText" lastClr="000000"/>
              </a:solidFill>
            </a:rPr>
            <a:t>4</a:t>
          </a:r>
        </a:p>
      </xdr:txBody>
    </xdr:sp>
    <xdr:clientData/>
  </xdr:twoCellAnchor>
  <xdr:twoCellAnchor>
    <xdr:from>
      <xdr:col>0</xdr:col>
      <xdr:colOff>82283</xdr:colOff>
      <xdr:row>20</xdr:row>
      <xdr:rowOff>0</xdr:rowOff>
    </xdr:from>
    <xdr:to>
      <xdr:col>1</xdr:col>
      <xdr:colOff>212912</xdr:colOff>
      <xdr:row>20</xdr:row>
      <xdr:rowOff>0</xdr:rowOff>
    </xdr:to>
    <xdr:sp macro="" textlink="">
      <xdr:nvSpPr>
        <xdr:cNvPr id="32" name="Rectangle 31">
          <a:extLst>
            <a:ext uri="{FF2B5EF4-FFF2-40B4-BE49-F238E27FC236}">
              <a16:creationId xmlns:a16="http://schemas.microsoft.com/office/drawing/2014/main" id="{00000000-0008-0000-0400-000020000000}"/>
            </a:ext>
          </a:extLst>
        </xdr:cNvPr>
        <xdr:cNvSpPr/>
      </xdr:nvSpPr>
      <xdr:spPr>
        <a:xfrm>
          <a:off x="82283" y="5913219"/>
          <a:ext cx="244929" cy="252770"/>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fr-FR" sz="1100" b="1">
              <a:solidFill>
                <a:sysClr val="windowText" lastClr="000000"/>
              </a:solidFill>
            </a:rPr>
            <a:t>3</a:t>
          </a:r>
        </a:p>
      </xdr:txBody>
    </xdr:sp>
    <xdr:clientData/>
  </xdr:twoCellAnchor>
  <xdr:twoCellAnchor>
    <xdr:from>
      <xdr:col>0</xdr:col>
      <xdr:colOff>82283</xdr:colOff>
      <xdr:row>20</xdr:row>
      <xdr:rowOff>0</xdr:rowOff>
    </xdr:from>
    <xdr:to>
      <xdr:col>1</xdr:col>
      <xdr:colOff>212912</xdr:colOff>
      <xdr:row>20</xdr:row>
      <xdr:rowOff>0</xdr:rowOff>
    </xdr:to>
    <xdr:sp macro="" textlink="">
      <xdr:nvSpPr>
        <xdr:cNvPr id="33" name="Rectangle 32">
          <a:extLst>
            <a:ext uri="{FF2B5EF4-FFF2-40B4-BE49-F238E27FC236}">
              <a16:creationId xmlns:a16="http://schemas.microsoft.com/office/drawing/2014/main" id="{00000000-0008-0000-0400-000021000000}"/>
            </a:ext>
          </a:extLst>
        </xdr:cNvPr>
        <xdr:cNvSpPr/>
      </xdr:nvSpPr>
      <xdr:spPr>
        <a:xfrm>
          <a:off x="82283" y="6388226"/>
          <a:ext cx="244929" cy="252770"/>
        </a:xfrm>
        <a:prstGeom prst="rect">
          <a:avLst/>
        </a:prstGeom>
        <a:solidFill>
          <a:srgbClr val="6699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fr-FR" sz="1100" b="1">
              <a:solidFill>
                <a:sysClr val="windowText" lastClr="000000"/>
              </a:solidFill>
            </a:rPr>
            <a:t>2</a:t>
          </a:r>
        </a:p>
      </xdr:txBody>
    </xdr:sp>
    <xdr:clientData/>
  </xdr:twoCellAnchor>
  <xdr:twoCellAnchor>
    <xdr:from>
      <xdr:col>0</xdr:col>
      <xdr:colOff>82283</xdr:colOff>
      <xdr:row>20</xdr:row>
      <xdr:rowOff>0</xdr:rowOff>
    </xdr:from>
    <xdr:to>
      <xdr:col>1</xdr:col>
      <xdr:colOff>212912</xdr:colOff>
      <xdr:row>20</xdr:row>
      <xdr:rowOff>0</xdr:rowOff>
    </xdr:to>
    <xdr:sp macro="" textlink="">
      <xdr:nvSpPr>
        <xdr:cNvPr id="34" name="Rectangle 33">
          <a:extLst>
            <a:ext uri="{FF2B5EF4-FFF2-40B4-BE49-F238E27FC236}">
              <a16:creationId xmlns:a16="http://schemas.microsoft.com/office/drawing/2014/main" id="{00000000-0008-0000-0400-000022000000}"/>
            </a:ext>
          </a:extLst>
        </xdr:cNvPr>
        <xdr:cNvSpPr/>
      </xdr:nvSpPr>
      <xdr:spPr>
        <a:xfrm>
          <a:off x="82283" y="6929673"/>
          <a:ext cx="244929" cy="252770"/>
        </a:xfrm>
        <a:prstGeom prst="rect">
          <a:avLst/>
        </a:prstGeom>
        <a:solidFill>
          <a:srgbClr val="008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fr-FR" sz="1100" b="1">
              <a:solidFill>
                <a:sysClr val="windowText" lastClr="000000"/>
              </a:solidFill>
            </a:rPr>
            <a:t>1</a:t>
          </a:r>
        </a:p>
      </xdr:txBody>
    </xdr:sp>
    <xdr:clientData/>
  </xdr:twoCellAnchor>
  <xdr:twoCellAnchor>
    <xdr:from>
      <xdr:col>0</xdr:col>
      <xdr:colOff>104652</xdr:colOff>
      <xdr:row>5</xdr:row>
      <xdr:rowOff>0</xdr:rowOff>
    </xdr:from>
    <xdr:to>
      <xdr:col>1</xdr:col>
      <xdr:colOff>243445</xdr:colOff>
      <xdr:row>5</xdr:row>
      <xdr:rowOff>0</xdr:rowOff>
    </xdr:to>
    <xdr:sp macro="" textlink="">
      <xdr:nvSpPr>
        <xdr:cNvPr id="37" name="Rectangle 36">
          <a:extLst>
            <a:ext uri="{FF2B5EF4-FFF2-40B4-BE49-F238E27FC236}">
              <a16:creationId xmlns:a16="http://schemas.microsoft.com/office/drawing/2014/main" id="{14EAD026-EAE8-485B-83C2-5641CA5843F6}"/>
            </a:ext>
          </a:extLst>
        </xdr:cNvPr>
        <xdr:cNvSpPr/>
      </xdr:nvSpPr>
      <xdr:spPr>
        <a:xfrm>
          <a:off x="104652" y="6798235"/>
          <a:ext cx="258322" cy="0"/>
        </a:xfrm>
        <a:prstGeom prst="rect">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fr-FR" sz="1100" b="1">
              <a:solidFill>
                <a:sysClr val="windowText" lastClr="000000"/>
              </a:solidFill>
            </a:rPr>
            <a:t>5</a:t>
          </a:r>
        </a:p>
      </xdr:txBody>
    </xdr:sp>
    <xdr:clientData/>
  </xdr:twoCellAnchor>
  <xdr:twoCellAnchor>
    <xdr:from>
      <xdr:col>2</xdr:col>
      <xdr:colOff>226460</xdr:colOff>
      <xdr:row>3</xdr:row>
      <xdr:rowOff>52295</xdr:rowOff>
    </xdr:from>
    <xdr:to>
      <xdr:col>5</xdr:col>
      <xdr:colOff>783017</xdr:colOff>
      <xdr:row>4</xdr:row>
      <xdr:rowOff>52295</xdr:rowOff>
    </xdr:to>
    <xdr:sp macro="" textlink="">
      <xdr:nvSpPr>
        <xdr:cNvPr id="40" name="Rectangle 39">
          <a:extLst>
            <a:ext uri="{FF2B5EF4-FFF2-40B4-BE49-F238E27FC236}">
              <a16:creationId xmlns:a16="http://schemas.microsoft.com/office/drawing/2014/main" id="{C26BC376-2E87-4922-B28A-22B73ABAB237}"/>
            </a:ext>
          </a:extLst>
        </xdr:cNvPr>
        <xdr:cNvSpPr/>
      </xdr:nvSpPr>
      <xdr:spPr>
        <a:xfrm>
          <a:off x="700019" y="622719"/>
          <a:ext cx="3817659" cy="764152"/>
        </a:xfrm>
        <a:prstGeom prst="rect">
          <a:avLst/>
        </a:prstGeom>
        <a:solidFill>
          <a:schemeClr val="accent4">
            <a:lumMod val="60000"/>
            <a:lumOff val="40000"/>
          </a:schemeClr>
        </a:solidFill>
        <a:ln/>
      </xdr:spPr>
      <xdr:style>
        <a:lnRef idx="3">
          <a:schemeClr val="lt1"/>
        </a:lnRef>
        <a:fillRef idx="1">
          <a:schemeClr val="accent4"/>
        </a:fillRef>
        <a:effectRef idx="1">
          <a:schemeClr val="accent4"/>
        </a:effectRef>
        <a:fontRef idx="minor">
          <a:schemeClr val="lt1"/>
        </a:fontRef>
      </xdr:style>
      <xdr:txBody>
        <a:bodyPr vertOverflow="clip" rtlCol="0" anchor="ctr"/>
        <a:lstStyle/>
        <a:p>
          <a:pPr algn="ctr"/>
          <a:r>
            <a:rPr lang="fr-FR" sz="1600" b="1">
              <a:solidFill>
                <a:schemeClr val="bg1"/>
              </a:solidFill>
            </a:rPr>
            <a:t>Matrice</a:t>
          </a:r>
          <a:r>
            <a:rPr lang="fr-FR" sz="1600" b="1" baseline="0">
              <a:solidFill>
                <a:schemeClr val="bg1"/>
              </a:solidFill>
            </a:rPr>
            <a:t> de risque brut</a:t>
          </a:r>
          <a:endParaRPr lang="fr-FR" sz="1600" b="1">
            <a:solidFill>
              <a:schemeClr val="bg1"/>
            </a:solidFill>
          </a:endParaRPr>
        </a:p>
        <a:p>
          <a:pPr algn="ctr"/>
          <a:r>
            <a:rPr lang="fr-FR" sz="1600" b="1">
              <a:solidFill>
                <a:sysClr val="windowText" lastClr="000000"/>
              </a:solidFill>
            </a:rPr>
            <a:t>Adéquation Probabilité/ Impact</a:t>
          </a:r>
        </a:p>
        <a:p>
          <a:pPr algn="ctr"/>
          <a:endParaRPr lang="fr-FR" sz="1600" b="1">
            <a:solidFill>
              <a:sysClr val="windowText" lastClr="000000"/>
            </a:solidFill>
          </a:endParaRPr>
        </a:p>
      </xdr:txBody>
    </xdr:sp>
    <xdr:clientData/>
  </xdr:twoCellAnchor>
  <xdr:twoCellAnchor>
    <xdr:from>
      <xdr:col>9</xdr:col>
      <xdr:colOff>308966</xdr:colOff>
      <xdr:row>3</xdr:row>
      <xdr:rowOff>55283</xdr:rowOff>
    </xdr:from>
    <xdr:to>
      <xdr:col>12</xdr:col>
      <xdr:colOff>847594</xdr:colOff>
      <xdr:row>4</xdr:row>
      <xdr:rowOff>97118</xdr:rowOff>
    </xdr:to>
    <xdr:sp macro="" textlink="">
      <xdr:nvSpPr>
        <xdr:cNvPr id="41" name="Rectangle 40">
          <a:extLst>
            <a:ext uri="{FF2B5EF4-FFF2-40B4-BE49-F238E27FC236}">
              <a16:creationId xmlns:a16="http://schemas.microsoft.com/office/drawing/2014/main" id="{1828C086-F8A0-41A4-8231-5A2865C586EF}"/>
            </a:ext>
          </a:extLst>
        </xdr:cNvPr>
        <xdr:cNvSpPr/>
      </xdr:nvSpPr>
      <xdr:spPr>
        <a:xfrm>
          <a:off x="6841932" y="625707"/>
          <a:ext cx="3799730" cy="805987"/>
        </a:xfrm>
        <a:prstGeom prst="rect">
          <a:avLst/>
        </a:prstGeom>
        <a:solidFill>
          <a:schemeClr val="accent4">
            <a:lumMod val="60000"/>
            <a:lumOff val="40000"/>
          </a:schemeClr>
        </a:solidFill>
        <a:ln/>
      </xdr:spPr>
      <xdr:style>
        <a:lnRef idx="3">
          <a:schemeClr val="lt1"/>
        </a:lnRef>
        <a:fillRef idx="1">
          <a:schemeClr val="accent4"/>
        </a:fillRef>
        <a:effectRef idx="1">
          <a:schemeClr val="accent4"/>
        </a:effectRef>
        <a:fontRef idx="minor">
          <a:schemeClr val="lt1"/>
        </a:fontRef>
      </xdr:style>
      <xdr:txBody>
        <a:bodyPr vertOverflow="clip" rtlCol="0" anchor="ctr"/>
        <a:lstStyle/>
        <a:p>
          <a:pPr algn="ctr"/>
          <a:r>
            <a:rPr lang="fr-FR" sz="1600" b="1">
              <a:solidFill>
                <a:schemeClr val="bg1"/>
              </a:solidFill>
            </a:rPr>
            <a:t>Matrice de priorisation</a:t>
          </a:r>
        </a:p>
        <a:p>
          <a:pPr algn="ctr"/>
          <a:r>
            <a:rPr lang="fr-FR" sz="1600" b="1">
              <a:solidFill>
                <a:sysClr val="windowText" lastClr="000000"/>
              </a:solidFill>
            </a:rPr>
            <a:t>Adéquation Risque brut / Maîtrise</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107312</xdr:colOff>
      <xdr:row>9</xdr:row>
      <xdr:rowOff>99434</xdr:rowOff>
    </xdr:from>
    <xdr:to>
      <xdr:col>2</xdr:col>
      <xdr:colOff>1024466</xdr:colOff>
      <xdr:row>9</xdr:row>
      <xdr:rowOff>4510605</xdr:rowOff>
    </xdr:to>
    <xdr:pic>
      <xdr:nvPicPr>
        <xdr:cNvPr id="2" name="Image 1">
          <a:extLst>
            <a:ext uri="{FF2B5EF4-FFF2-40B4-BE49-F238E27FC236}">
              <a16:creationId xmlns:a16="http://schemas.microsoft.com/office/drawing/2014/main" id="{01C750E4-B0D0-4524-B57D-A96A9E8CE66B}"/>
            </a:ext>
          </a:extLst>
        </xdr:cNvPr>
        <xdr:cNvPicPr>
          <a:picLocks noChangeAspect="1"/>
        </xdr:cNvPicPr>
      </xdr:nvPicPr>
      <xdr:blipFill>
        <a:blip xmlns:r="http://schemas.openxmlformats.org/officeDocument/2006/relationships" r:embed="rId1"/>
        <a:stretch>
          <a:fillRect/>
        </a:stretch>
      </xdr:blipFill>
      <xdr:spPr>
        <a:xfrm>
          <a:off x="107312" y="4510567"/>
          <a:ext cx="5980221" cy="4411171"/>
        </a:xfrm>
        <a:prstGeom prst="rect">
          <a:avLst/>
        </a:prstGeom>
      </xdr:spPr>
    </xdr:pic>
    <xdr:clientData/>
  </xdr:twoCellAnchor>
  <xdr:oneCellAnchor>
    <xdr:from>
      <xdr:col>0</xdr:col>
      <xdr:colOff>107312</xdr:colOff>
      <xdr:row>10</xdr:row>
      <xdr:rowOff>99434</xdr:rowOff>
    </xdr:from>
    <xdr:ext cx="5980221" cy="4411171"/>
    <xdr:pic>
      <xdr:nvPicPr>
        <xdr:cNvPr id="3" name="Image 2">
          <a:extLst>
            <a:ext uri="{FF2B5EF4-FFF2-40B4-BE49-F238E27FC236}">
              <a16:creationId xmlns:a16="http://schemas.microsoft.com/office/drawing/2014/main" id="{83AE7484-C1B7-4585-8F8F-3773FEE0FFFC}"/>
            </a:ext>
          </a:extLst>
        </xdr:cNvPr>
        <xdr:cNvPicPr>
          <a:picLocks noChangeAspect="1"/>
        </xdr:cNvPicPr>
      </xdr:nvPicPr>
      <xdr:blipFill>
        <a:blip xmlns:r="http://schemas.openxmlformats.org/officeDocument/2006/relationships" r:embed="rId1"/>
        <a:stretch>
          <a:fillRect/>
        </a:stretch>
      </xdr:blipFill>
      <xdr:spPr>
        <a:xfrm>
          <a:off x="107312" y="9319634"/>
          <a:ext cx="5980221" cy="4411171"/>
        </a:xfrm>
        <a:prstGeom prst="rect">
          <a:avLst/>
        </a:prstGeom>
      </xdr:spPr>
    </xdr:pic>
    <xdr:clientData/>
  </xdr:oneCellAnchor>
</xdr:wsDr>
</file>

<file path=xl/persons/person.xml><?xml version="1.0" encoding="utf-8"?>
<personList xmlns="http://schemas.microsoft.com/office/spreadsheetml/2018/threadedcomments" xmlns:x="http://schemas.openxmlformats.org/spreadsheetml/2006/main">
  <person displayName="Caroline THIBAULT" id="{6F02820D-2F4B-4332-A1F9-804C6538F5A1}" userId="S::c.thibault@foph.fr::8ab9360c-5576-47bd-a74d-717ba0528dbe"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F11" dT="2025-04-04T12:09:22.42" personId="{6F02820D-2F4B-4332-A1F9-804C6538F5A1}" id="{0B82570E-92C7-4B63-A884-156E1C814037}">
    <text>À voir</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9534DA-70BA-4BFA-8C77-AB59AB1350E1}">
  <sheetPr>
    <pageSetUpPr fitToPage="1"/>
  </sheetPr>
  <dimension ref="A1:N71"/>
  <sheetViews>
    <sheetView showGridLines="0" zoomScale="50" zoomScaleNormal="100" workbookViewId="0">
      <selection activeCell="I3" sqref="I3"/>
    </sheetView>
  </sheetViews>
  <sheetFormatPr baseColWidth="10" defaultColWidth="0" defaultRowHeight="15" zeroHeight="1" x14ac:dyDescent="0.25"/>
  <cols>
    <col min="1" max="1" width="0.85546875" customWidth="1"/>
    <col min="2" max="7" width="16.5703125" customWidth="1"/>
    <col min="8" max="8" width="21.7109375" customWidth="1"/>
    <col min="9" max="12" width="16.5703125" customWidth="1"/>
    <col min="13" max="13" width="1.7109375" customWidth="1"/>
    <col min="14" max="14" width="2.140625" customWidth="1"/>
    <col min="15" max="16384" width="10.85546875" hidden="1"/>
  </cols>
  <sheetData>
    <row r="1" spans="1:14" x14ac:dyDescent="0.25"/>
    <row r="2" spans="1:14" ht="31.5" x14ac:dyDescent="0.5">
      <c r="A2" s="152"/>
      <c r="B2" s="157" t="s">
        <v>97</v>
      </c>
      <c r="C2" s="157"/>
      <c r="D2" s="157"/>
      <c r="E2" s="157"/>
      <c r="F2" s="157"/>
      <c r="G2" s="157"/>
      <c r="H2" s="157"/>
      <c r="I2" s="152"/>
      <c r="J2" s="152"/>
      <c r="K2" s="152"/>
      <c r="L2" s="152"/>
      <c r="M2" s="152"/>
      <c r="N2" s="152"/>
    </row>
    <row r="3" spans="1:14" x14ac:dyDescent="0.25">
      <c r="B3" s="124"/>
      <c r="C3" s="124"/>
      <c r="D3" s="124"/>
      <c r="E3" s="124"/>
      <c r="F3" s="124"/>
      <c r="G3" s="124"/>
      <c r="H3" s="124"/>
      <c r="I3" s="124"/>
    </row>
    <row r="4" spans="1:14" x14ac:dyDescent="0.25">
      <c r="B4" s="136" t="s">
        <v>139</v>
      </c>
      <c r="C4" s="124"/>
      <c r="D4" s="124"/>
      <c r="E4" s="124"/>
      <c r="F4" s="124"/>
      <c r="G4" s="124"/>
      <c r="H4" s="124"/>
      <c r="I4" s="124"/>
    </row>
    <row r="5" spans="1:14" x14ac:dyDescent="0.25">
      <c r="B5" s="135"/>
      <c r="C5" s="124"/>
      <c r="D5" s="124"/>
      <c r="E5" s="124"/>
      <c r="F5" s="124"/>
      <c r="G5" s="124"/>
      <c r="H5" s="124"/>
      <c r="I5" s="124"/>
    </row>
    <row r="6" spans="1:14" x14ac:dyDescent="0.25">
      <c r="B6" t="s">
        <v>99</v>
      </c>
    </row>
    <row r="7" spans="1:14" x14ac:dyDescent="0.25">
      <c r="B7" t="s">
        <v>100</v>
      </c>
    </row>
    <row r="8" spans="1:14" ht="63" customHeight="1" x14ac:dyDescent="0.25">
      <c r="B8" s="158" t="s">
        <v>138</v>
      </c>
      <c r="C8" s="158"/>
      <c r="D8" s="158"/>
      <c r="E8" s="158"/>
      <c r="F8" s="158"/>
      <c r="G8" s="158"/>
      <c r="H8" s="151"/>
      <c r="I8" s="150"/>
      <c r="J8" s="150"/>
    </row>
    <row r="9" spans="1:14" x14ac:dyDescent="0.25"/>
    <row r="10" spans="1:14" x14ac:dyDescent="0.25">
      <c r="B10" s="145" t="s">
        <v>142</v>
      </c>
      <c r="D10" s="159"/>
      <c r="E10" s="159"/>
      <c r="F10" s="159"/>
      <c r="G10" s="159"/>
    </row>
    <row r="11" spans="1:14" x14ac:dyDescent="0.25">
      <c r="B11" s="125" t="s">
        <v>124</v>
      </c>
      <c r="D11" s="133"/>
      <c r="E11" s="133"/>
      <c r="F11" s="133"/>
      <c r="G11" s="133"/>
    </row>
    <row r="12" spans="1:14" x14ac:dyDescent="0.25">
      <c r="B12" s="127"/>
      <c r="D12" s="133"/>
      <c r="E12" s="133"/>
      <c r="F12" s="133"/>
      <c r="G12" s="133"/>
    </row>
    <row r="13" spans="1:14" x14ac:dyDescent="0.25">
      <c r="B13" s="145" t="s">
        <v>141</v>
      </c>
      <c r="C13" s="128"/>
    </row>
    <row r="14" spans="1:14" x14ac:dyDescent="0.25">
      <c r="B14" s="125" t="s">
        <v>113</v>
      </c>
      <c r="C14" s="128"/>
    </row>
    <row r="15" spans="1:14" x14ac:dyDescent="0.25">
      <c r="B15" s="125" t="s">
        <v>98</v>
      </c>
      <c r="C15" s="129"/>
      <c r="D15" s="129"/>
      <c r="E15" s="129"/>
    </row>
    <row r="16" spans="1:14" ht="14.45" customHeight="1" x14ac:dyDescent="0.25">
      <c r="B16" s="126" t="s">
        <v>126</v>
      </c>
      <c r="C16" s="130"/>
      <c r="D16" s="130"/>
      <c r="E16" s="130"/>
      <c r="H16" s="148"/>
    </row>
    <row r="17" spans="1:8" ht="18.600000000000001" customHeight="1" x14ac:dyDescent="0.25">
      <c r="B17" s="126" t="s">
        <v>127</v>
      </c>
      <c r="C17" s="130"/>
      <c r="D17" s="130"/>
      <c r="E17" s="130"/>
      <c r="H17" s="149"/>
    </row>
    <row r="18" spans="1:8" ht="18.600000000000001" customHeight="1" x14ac:dyDescent="0.25">
      <c r="B18" s="126" t="s">
        <v>128</v>
      </c>
      <c r="C18" s="131"/>
      <c r="D18" s="131"/>
      <c r="E18" s="131"/>
      <c r="H18" s="147"/>
    </row>
    <row r="19" spans="1:8" x14ac:dyDescent="0.25">
      <c r="B19" s="126"/>
      <c r="C19" s="131"/>
      <c r="D19" s="131"/>
      <c r="E19" s="131"/>
    </row>
    <row r="20" spans="1:8" x14ac:dyDescent="0.25">
      <c r="B20" s="146" t="s">
        <v>140</v>
      </c>
      <c r="C20" s="131"/>
      <c r="D20" s="131"/>
      <c r="E20" s="131"/>
    </row>
    <row r="21" spans="1:8" x14ac:dyDescent="0.25">
      <c r="B21" s="126" t="s">
        <v>125</v>
      </c>
      <c r="C21" s="131"/>
      <c r="D21" s="131"/>
      <c r="E21" s="131"/>
    </row>
    <row r="22" spans="1:8" ht="30.6" customHeight="1" x14ac:dyDescent="0.25">
      <c r="A22" s="156" t="s">
        <v>114</v>
      </c>
      <c r="B22" s="156"/>
      <c r="C22" s="156"/>
      <c r="D22" s="156"/>
      <c r="E22" s="156"/>
      <c r="F22" s="156"/>
      <c r="G22" s="156"/>
      <c r="H22" s="156"/>
    </row>
    <row r="23" spans="1:8" x14ac:dyDescent="0.25">
      <c r="B23" s="126"/>
      <c r="C23" s="131"/>
      <c r="D23" s="131"/>
      <c r="E23" s="131"/>
    </row>
    <row r="24" spans="1:8" x14ac:dyDescent="0.25">
      <c r="B24" s="134" t="s">
        <v>112</v>
      </c>
      <c r="C24" s="131"/>
      <c r="D24" s="131"/>
      <c r="E24" s="131"/>
    </row>
    <row r="25" spans="1:8" x14ac:dyDescent="0.25">
      <c r="B25" s="131" t="s">
        <v>108</v>
      </c>
      <c r="C25" s="131"/>
      <c r="D25" s="131"/>
      <c r="E25" s="131"/>
    </row>
    <row r="26" spans="1:8" x14ac:dyDescent="0.25">
      <c r="B26" s="131" t="s">
        <v>101</v>
      </c>
      <c r="C26" s="131"/>
      <c r="D26" s="131"/>
      <c r="E26" s="131"/>
    </row>
    <row r="27" spans="1:8" x14ac:dyDescent="0.25">
      <c r="B27" s="131" t="s">
        <v>102</v>
      </c>
      <c r="C27" s="131"/>
      <c r="D27" s="131"/>
      <c r="E27" s="131"/>
    </row>
    <row r="28" spans="1:8" x14ac:dyDescent="0.25">
      <c r="B28" s="131" t="s">
        <v>103</v>
      </c>
      <c r="C28" s="131"/>
      <c r="D28" s="131"/>
      <c r="E28" s="131"/>
    </row>
    <row r="29" spans="1:8" x14ac:dyDescent="0.25">
      <c r="B29" s="131" t="s">
        <v>104</v>
      </c>
      <c r="C29" s="131"/>
      <c r="D29" s="131"/>
      <c r="E29" s="131"/>
    </row>
    <row r="30" spans="1:8" x14ac:dyDescent="0.25">
      <c r="B30" s="131" t="s">
        <v>105</v>
      </c>
      <c r="C30" s="131"/>
      <c r="D30" s="131"/>
      <c r="E30" s="131"/>
    </row>
    <row r="31" spans="1:8" x14ac:dyDescent="0.25">
      <c r="B31" s="131"/>
      <c r="C31" s="131"/>
      <c r="D31" s="131"/>
      <c r="E31" s="131"/>
    </row>
    <row r="32" spans="1:8" x14ac:dyDescent="0.25">
      <c r="B32" s="146" t="s">
        <v>137</v>
      </c>
      <c r="C32" s="131"/>
      <c r="D32" s="131"/>
      <c r="E32" s="131"/>
    </row>
    <row r="33" spans="2:8" ht="33.6" customHeight="1" x14ac:dyDescent="0.25">
      <c r="B33" s="156" t="s">
        <v>115</v>
      </c>
      <c r="C33" s="156"/>
      <c r="D33" s="156"/>
      <c r="E33" s="156"/>
      <c r="F33" s="156"/>
      <c r="G33" s="156"/>
      <c r="H33" s="156"/>
    </row>
    <row r="34" spans="2:8" x14ac:dyDescent="0.25">
      <c r="B34" s="132"/>
      <c r="C34" s="131"/>
      <c r="D34" s="131"/>
      <c r="E34" s="131"/>
    </row>
    <row r="35" spans="2:8" x14ac:dyDescent="0.25">
      <c r="B35" s="146" t="s">
        <v>136</v>
      </c>
      <c r="C35" s="131"/>
      <c r="D35" s="131"/>
      <c r="E35" s="131"/>
    </row>
    <row r="36" spans="2:8" x14ac:dyDescent="0.25">
      <c r="B36" s="126" t="s">
        <v>116</v>
      </c>
      <c r="C36" s="131"/>
      <c r="D36" s="131"/>
      <c r="E36" s="131"/>
    </row>
    <row r="37" spans="2:8" x14ac:dyDescent="0.25">
      <c r="B37" s="126" t="s">
        <v>118</v>
      </c>
      <c r="C37" s="131"/>
      <c r="D37" s="131"/>
      <c r="E37" s="131"/>
    </row>
    <row r="38" spans="2:8" x14ac:dyDescent="0.25">
      <c r="B38" s="126"/>
      <c r="C38" s="131"/>
      <c r="D38" s="131"/>
      <c r="E38" s="131"/>
    </row>
    <row r="39" spans="2:8" x14ac:dyDescent="0.25">
      <c r="B39" s="134" t="s">
        <v>112</v>
      </c>
      <c r="C39" s="131"/>
      <c r="D39" s="131"/>
      <c r="E39" s="131"/>
    </row>
    <row r="40" spans="2:8" x14ac:dyDescent="0.25">
      <c r="B40" s="131" t="s">
        <v>109</v>
      </c>
      <c r="C40" s="131"/>
      <c r="D40" s="131"/>
      <c r="E40" s="131"/>
    </row>
    <row r="41" spans="2:8" x14ac:dyDescent="0.25">
      <c r="B41" s="131" t="s">
        <v>106</v>
      </c>
      <c r="C41" s="131"/>
      <c r="D41" s="131"/>
      <c r="E41" s="131"/>
    </row>
    <row r="42" spans="2:8" x14ac:dyDescent="0.25">
      <c r="B42" s="131"/>
      <c r="C42" s="131"/>
      <c r="D42" s="131"/>
      <c r="E42" s="131"/>
    </row>
    <row r="43" spans="2:8" x14ac:dyDescent="0.25">
      <c r="B43" s="146" t="s">
        <v>143</v>
      </c>
      <c r="C43" s="131"/>
      <c r="D43" s="131"/>
      <c r="E43" s="131"/>
    </row>
    <row r="44" spans="2:8" x14ac:dyDescent="0.25">
      <c r="B44" s="126" t="s">
        <v>117</v>
      </c>
      <c r="C44" s="131"/>
      <c r="D44" s="131"/>
      <c r="E44" s="131"/>
    </row>
    <row r="45" spans="2:8" x14ac:dyDescent="0.25">
      <c r="B45" s="126"/>
      <c r="C45" s="131"/>
      <c r="D45" s="131"/>
      <c r="E45" s="131"/>
    </row>
    <row r="46" spans="2:8" x14ac:dyDescent="0.25">
      <c r="B46" s="134" t="s">
        <v>112</v>
      </c>
      <c r="C46" s="131"/>
      <c r="D46" s="131"/>
      <c r="E46" s="131"/>
    </row>
    <row r="47" spans="2:8" x14ac:dyDescent="0.25">
      <c r="B47" s="131" t="s">
        <v>107</v>
      </c>
      <c r="C47" s="131"/>
      <c r="D47" s="131"/>
      <c r="E47" s="131"/>
    </row>
    <row r="48" spans="2:8" x14ac:dyDescent="0.25">
      <c r="B48" s="131"/>
      <c r="C48" s="131"/>
      <c r="D48" s="131"/>
      <c r="E48" s="131"/>
    </row>
    <row r="49" spans="2:5" x14ac:dyDescent="0.25">
      <c r="B49" s="146" t="s">
        <v>144</v>
      </c>
      <c r="C49" s="131"/>
      <c r="D49" s="131"/>
      <c r="E49" s="131"/>
    </row>
    <row r="50" spans="2:5" x14ac:dyDescent="0.25">
      <c r="B50" s="126" t="s">
        <v>119</v>
      </c>
      <c r="C50" s="131"/>
      <c r="D50" s="131"/>
      <c r="E50" s="131"/>
    </row>
    <row r="51" spans="2:5" x14ac:dyDescent="0.25">
      <c r="B51" s="126"/>
      <c r="C51" s="131"/>
      <c r="D51" s="131"/>
      <c r="E51" s="131"/>
    </row>
    <row r="52" spans="2:5" x14ac:dyDescent="0.25">
      <c r="B52" s="134" t="s">
        <v>112</v>
      </c>
      <c r="C52" s="131"/>
      <c r="D52" s="131"/>
      <c r="E52" s="131"/>
    </row>
    <row r="53" spans="2:5" x14ac:dyDescent="0.25">
      <c r="B53" s="131" t="s">
        <v>110</v>
      </c>
    </row>
    <row r="54" spans="2:5" x14ac:dyDescent="0.25">
      <c r="B54" s="131" t="s">
        <v>111</v>
      </c>
    </row>
    <row r="55" spans="2:5" x14ac:dyDescent="0.25">
      <c r="B55" s="131"/>
    </row>
    <row r="56" spans="2:5" x14ac:dyDescent="0.25">
      <c r="B56" s="145" t="s">
        <v>145</v>
      </c>
    </row>
    <row r="57" spans="2:5" x14ac:dyDescent="0.25">
      <c r="B57" s="125" t="s">
        <v>120</v>
      </c>
    </row>
    <row r="58" spans="2:5" x14ac:dyDescent="0.25">
      <c r="B58" s="125" t="s">
        <v>121</v>
      </c>
      <c r="C58" s="129"/>
      <c r="D58" s="129"/>
      <c r="E58" s="129"/>
    </row>
    <row r="59" spans="2:5" x14ac:dyDescent="0.25">
      <c r="B59" s="125"/>
      <c r="C59" s="129"/>
      <c r="D59" s="129"/>
      <c r="E59" s="129"/>
    </row>
    <row r="60" spans="2:5" x14ac:dyDescent="0.25">
      <c r="B60" s="134" t="s">
        <v>112</v>
      </c>
      <c r="C60" s="129"/>
      <c r="D60" s="129"/>
      <c r="E60" s="129"/>
    </row>
    <row r="61" spans="2:5" x14ac:dyDescent="0.25">
      <c r="B61" t="s">
        <v>106</v>
      </c>
    </row>
    <row r="62" spans="2:5" x14ac:dyDescent="0.25">
      <c r="B62" s="131" t="s">
        <v>111</v>
      </c>
      <c r="C62" s="131"/>
      <c r="D62" s="131"/>
      <c r="E62" s="131"/>
    </row>
    <row r="63" spans="2:5" x14ac:dyDescent="0.25">
      <c r="B63" s="131"/>
    </row>
    <row r="64" spans="2:5" x14ac:dyDescent="0.25">
      <c r="B64" s="145" t="s">
        <v>146</v>
      </c>
    </row>
    <row r="65" spans="2:2" x14ac:dyDescent="0.25">
      <c r="B65" s="126" t="s">
        <v>122</v>
      </c>
    </row>
    <row r="66" spans="2:2" x14ac:dyDescent="0.25">
      <c r="B66" s="126" t="s">
        <v>123</v>
      </c>
    </row>
    <row r="67" spans="2:2" x14ac:dyDescent="0.25"/>
    <row r="68" spans="2:2" x14ac:dyDescent="0.25"/>
    <row r="69" spans="2:2" x14ac:dyDescent="0.25"/>
    <row r="70" spans="2:2" x14ac:dyDescent="0.25"/>
    <row r="71" spans="2:2" x14ac:dyDescent="0.25"/>
  </sheetData>
  <mergeCells count="5">
    <mergeCell ref="A22:H22"/>
    <mergeCell ref="B33:H33"/>
    <mergeCell ref="B2:H2"/>
    <mergeCell ref="B8:G8"/>
    <mergeCell ref="D10:G10"/>
  </mergeCells>
  <hyperlinks>
    <hyperlink ref="B10" location="'Lisez-moi'!B1" display="1 - Lisez-moi" xr:uid="{39063BA9-EF4D-4F2F-9B46-C006581805D6}"/>
    <hyperlink ref="B13" location="'Grille des risques'!A1" display="2- Grille des risques" xr:uid="{C92F3E3D-A136-4501-8F9E-F8234B629A0C}"/>
    <hyperlink ref="B20" location="'Grille des risques'!B2" display="2.1- Identification du risque (colonnes B à I)" xr:uid="{C9DD249D-CDC7-4239-9A7F-8652716A8431}"/>
    <hyperlink ref="B56" location="'Synthèse '!A1" display="3- Synthèse" xr:uid="{ADE38772-640F-4FEF-A2CD-EEC7B7E21168}"/>
    <hyperlink ref="B64" location="Paramètres!A1" display="4- Paramètres" xr:uid="{93D449C8-F14D-4ACD-9306-5F82D0C3E79F}"/>
    <hyperlink ref="B35" location="'Grille des risques'!Q2" display="2.3 - Evaluation du risque brut (colonnes Q à AB)" xr:uid="{3429C56D-39CE-471D-BC3B-B5C664D2A022}"/>
    <hyperlink ref="B43" location="'Grille des risques'!AD2" display="2.4- Evaluation de la maîtrise (colonnes AD à AF)" xr:uid="{96C26836-E3FE-44E4-95C6-2E8385A831A3}"/>
    <hyperlink ref="B49" location="'Grille des risques'!AH2" display="2.5- Priorisation (colonnes AH à AI)" xr:uid="{50EC70EC-07E0-47CC-A786-45DE32F86779}"/>
    <hyperlink ref="B32" location="'Grille des risques'!K2" display="2.2- Synthèse (colonnes K à O)" xr:uid="{999ED401-B961-4289-B1B9-867F6E4B3E21}"/>
  </hyperlinks>
  <pageMargins left="0.70866141732283472" right="0.70866141732283472" top="0.74803149606299213" bottom="0.74803149606299213" header="0.31496062992125984" footer="0.31496062992125984"/>
  <pageSetup paperSize="9" scale="70" orientation="portrait" horizontalDpi="300" verticalDpi="300" r:id="rId1"/>
  <headerFooter>
    <oddFooter>&amp;C&amp;A&amp;R&amp;P/&amp;N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12D956-ACF5-42B1-B8A6-6D118AD9CABF}">
  <dimension ref="B1:B18"/>
  <sheetViews>
    <sheetView zoomScale="70" zoomScaleNormal="70" workbookViewId="0">
      <selection activeCell="D1" sqref="D1"/>
    </sheetView>
  </sheetViews>
  <sheetFormatPr baseColWidth="10" defaultRowHeight="15" x14ac:dyDescent="0.25"/>
  <cols>
    <col min="2" max="2" width="111" customWidth="1"/>
  </cols>
  <sheetData>
    <row r="1" spans="2:2" ht="261.60000000000002" customHeight="1" x14ac:dyDescent="0.25">
      <c r="B1" s="22" t="s">
        <v>156</v>
      </c>
    </row>
    <row r="2" spans="2:2" ht="90" x14ac:dyDescent="0.25">
      <c r="B2" s="22" t="s">
        <v>152</v>
      </c>
    </row>
    <row r="4" spans="2:2" ht="30" x14ac:dyDescent="0.25">
      <c r="B4" s="153" t="s">
        <v>147</v>
      </c>
    </row>
    <row r="6" spans="2:2" x14ac:dyDescent="0.25">
      <c r="B6" s="22" t="s">
        <v>148</v>
      </c>
    </row>
    <row r="7" spans="2:2" ht="140.1" customHeight="1" x14ac:dyDescent="0.25"/>
    <row r="8" spans="2:2" ht="27.6" customHeight="1" x14ac:dyDescent="0.25">
      <c r="B8" s="22" t="s">
        <v>149</v>
      </c>
    </row>
    <row r="9" spans="2:2" ht="245.1" customHeight="1" x14ac:dyDescent="0.25"/>
    <row r="10" spans="2:2" ht="120" x14ac:dyDescent="0.25">
      <c r="B10" s="22" t="s">
        <v>150</v>
      </c>
    </row>
    <row r="11" spans="2:2" ht="201" customHeight="1" x14ac:dyDescent="0.25"/>
    <row r="12" spans="2:2" ht="45" x14ac:dyDescent="0.25">
      <c r="B12" s="22" t="s">
        <v>151</v>
      </c>
    </row>
    <row r="13" spans="2:2" ht="251.45" customHeight="1" x14ac:dyDescent="0.25"/>
    <row r="14" spans="2:2" ht="89.45" customHeight="1" x14ac:dyDescent="0.25">
      <c r="B14" s="22" t="s">
        <v>153</v>
      </c>
    </row>
    <row r="15" spans="2:2" ht="219.6" customHeight="1" x14ac:dyDescent="0.25"/>
    <row r="16" spans="2:2" ht="45" x14ac:dyDescent="0.25">
      <c r="B16" s="154" t="s">
        <v>154</v>
      </c>
    </row>
    <row r="17" spans="2:2" ht="189.6" customHeight="1" x14ac:dyDescent="0.25"/>
    <row r="18" spans="2:2" ht="60" x14ac:dyDescent="0.25">
      <c r="B18" s="22" t="s">
        <v>155</v>
      </c>
    </row>
  </sheetData>
  <pageMargins left="0.70866141732283472" right="0.70866141732283472" top="0.74803149606299213" bottom="0.74803149606299213" header="0.31496062992125984" footer="0.31496062992125984"/>
  <pageSetup paperSize="9" orientation="portrait" r:id="rId1"/>
  <headerFooter>
    <oddFooter>&amp;L&amp;A&amp;CNote explicative du modèle de cartographie&amp;R&amp;P/&amp;N</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5">
    <pageSetUpPr fitToPage="1"/>
  </sheetPr>
  <dimension ref="A1:AM32"/>
  <sheetViews>
    <sheetView showGridLines="0" tabSelected="1" zoomScaleNormal="100" workbookViewId="0">
      <selection activeCell="L1" sqref="L1"/>
    </sheetView>
  </sheetViews>
  <sheetFormatPr baseColWidth="10" defaultColWidth="0" defaultRowHeight="12.75" zeroHeight="1" outlineLevelCol="1" x14ac:dyDescent="0.25"/>
  <cols>
    <col min="1" max="1" width="1.85546875" style="58" customWidth="1"/>
    <col min="2" max="4" width="31.42578125" style="58" customWidth="1"/>
    <col min="5" max="5" width="31.42578125" style="59" customWidth="1"/>
    <col min="6" max="6" width="92.85546875" style="58" customWidth="1"/>
    <col min="7" max="7" width="35" style="58" bestFit="1" customWidth="1"/>
    <col min="8" max="9" width="31.42578125" style="58" customWidth="1"/>
    <col min="10" max="10" width="2.5703125" style="58" customWidth="1"/>
    <col min="11" max="11" width="37.5703125" style="66" customWidth="1"/>
    <col min="12" max="12" width="36.28515625" style="66" customWidth="1"/>
    <col min="13" max="15" width="31.42578125" style="66" customWidth="1"/>
    <col min="16" max="16" width="2.5703125" style="58" customWidth="1"/>
    <col min="17" max="19" width="31.42578125" style="58" customWidth="1" outlineLevel="1"/>
    <col min="20" max="20" width="31.42578125" style="60" customWidth="1" outlineLevel="1"/>
    <col min="21" max="21" width="31.42578125" style="58" customWidth="1" outlineLevel="1"/>
    <col min="22" max="22" width="31.42578125" style="60" customWidth="1" outlineLevel="1"/>
    <col min="23" max="23" width="31.42578125" style="58" customWidth="1" outlineLevel="1"/>
    <col min="24" max="24" width="31.42578125" style="60" customWidth="1" outlineLevel="1"/>
    <col min="25" max="25" width="31.42578125" style="58" customWidth="1" outlineLevel="1"/>
    <col min="26" max="26" width="31.42578125" style="60" customWidth="1" outlineLevel="1"/>
    <col min="27" max="28" width="31.42578125" style="58" customWidth="1" outlineLevel="1"/>
    <col min="29" max="29" width="1.5703125" style="58" customWidth="1"/>
    <col min="30" max="32" width="31.42578125" style="58" customWidth="1" outlineLevel="1"/>
    <col min="33" max="33" width="1.5703125" style="58" customWidth="1"/>
    <col min="34" max="35" width="31.42578125" style="59" customWidth="1" outlineLevel="1"/>
    <col min="36" max="36" width="2" style="58" customWidth="1"/>
    <col min="37" max="39" width="0" style="58" hidden="1" customWidth="1"/>
    <col min="40" max="16384" width="11.42578125" style="58" hidden="1"/>
  </cols>
  <sheetData>
    <row r="1" spans="2:36" s="36" customFormat="1" ht="47.25" thickBot="1" x14ac:dyDescent="0.3">
      <c r="B1" s="37" t="s">
        <v>158</v>
      </c>
      <c r="E1" s="38"/>
      <c r="G1" s="36" t="s">
        <v>129</v>
      </c>
      <c r="H1" s="139"/>
      <c r="K1" s="36" t="s">
        <v>130</v>
      </c>
      <c r="L1" s="155">
        <v>45807</v>
      </c>
      <c r="T1" s="39"/>
      <c r="V1" s="39"/>
      <c r="X1" s="39"/>
      <c r="Z1" s="39"/>
      <c r="AH1" s="38"/>
      <c r="AI1" s="38"/>
    </row>
    <row r="2" spans="2:36" s="40" customFormat="1" ht="53.85" customHeight="1" thickBot="1" x14ac:dyDescent="0.3">
      <c r="B2" s="189" t="s">
        <v>40</v>
      </c>
      <c r="C2" s="189"/>
      <c r="D2" s="189"/>
      <c r="E2" s="189"/>
      <c r="F2" s="189"/>
      <c r="G2" s="189"/>
      <c r="H2" s="189"/>
      <c r="I2" s="189"/>
      <c r="J2" s="41"/>
      <c r="K2" s="198" t="s">
        <v>49</v>
      </c>
      <c r="L2" s="199"/>
      <c r="M2" s="199"/>
      <c r="N2" s="199"/>
      <c r="O2" s="200"/>
      <c r="P2" s="41"/>
      <c r="Q2" s="195" t="s">
        <v>12</v>
      </c>
      <c r="R2" s="196"/>
      <c r="S2" s="196"/>
      <c r="T2" s="196"/>
      <c r="U2" s="196"/>
      <c r="V2" s="196"/>
      <c r="W2" s="196"/>
      <c r="X2" s="196"/>
      <c r="Y2" s="196"/>
      <c r="Z2" s="196"/>
      <c r="AA2" s="196"/>
      <c r="AB2" s="197"/>
      <c r="AC2" s="42"/>
      <c r="AD2" s="183" t="s">
        <v>1</v>
      </c>
      <c r="AE2" s="184"/>
      <c r="AF2" s="185"/>
      <c r="AG2" s="42"/>
      <c r="AH2" s="169" t="s">
        <v>37</v>
      </c>
      <c r="AI2" s="170"/>
    </row>
    <row r="3" spans="2:36" s="43" customFormat="1" ht="27.95" customHeight="1" x14ac:dyDescent="0.25">
      <c r="B3" s="160" t="s">
        <v>15</v>
      </c>
      <c r="C3" s="160" t="s">
        <v>8</v>
      </c>
      <c r="D3" s="160" t="s">
        <v>51</v>
      </c>
      <c r="E3" s="204" t="s">
        <v>16</v>
      </c>
      <c r="F3" s="160" t="s">
        <v>11</v>
      </c>
      <c r="G3" s="165" t="s">
        <v>52</v>
      </c>
      <c r="H3" s="166"/>
      <c r="I3" s="160" t="s">
        <v>96</v>
      </c>
      <c r="J3" s="44"/>
      <c r="K3" s="201" t="s">
        <v>9</v>
      </c>
      <c r="L3" s="201" t="s">
        <v>30</v>
      </c>
      <c r="M3" s="201" t="s">
        <v>0</v>
      </c>
      <c r="N3" s="201" t="s">
        <v>1</v>
      </c>
      <c r="O3" s="201" t="s">
        <v>37</v>
      </c>
      <c r="P3" s="44"/>
      <c r="Q3" s="173" t="s">
        <v>9</v>
      </c>
      <c r="R3" s="174"/>
      <c r="S3" s="193" t="s">
        <v>13</v>
      </c>
      <c r="T3" s="194"/>
      <c r="U3" s="194"/>
      <c r="V3" s="194"/>
      <c r="W3" s="194"/>
      <c r="X3" s="194"/>
      <c r="Y3" s="194"/>
      <c r="Z3" s="194"/>
      <c r="AA3" s="194"/>
      <c r="AB3" s="190" t="s">
        <v>0</v>
      </c>
      <c r="AC3" s="45"/>
      <c r="AD3" s="179" t="s">
        <v>17</v>
      </c>
      <c r="AE3" s="182" t="s">
        <v>32</v>
      </c>
      <c r="AF3" s="177" t="s">
        <v>50</v>
      </c>
      <c r="AG3" s="45"/>
      <c r="AH3" s="171" t="s">
        <v>17</v>
      </c>
      <c r="AI3" s="167" t="s">
        <v>7</v>
      </c>
    </row>
    <row r="4" spans="2:36" s="43" customFormat="1" ht="30.6" customHeight="1" x14ac:dyDescent="0.25">
      <c r="B4" s="161"/>
      <c r="C4" s="161"/>
      <c r="D4" s="161"/>
      <c r="E4" s="205"/>
      <c r="F4" s="161"/>
      <c r="G4" s="163" t="s">
        <v>53</v>
      </c>
      <c r="H4" s="163" t="s">
        <v>54</v>
      </c>
      <c r="I4" s="161"/>
      <c r="J4" s="44"/>
      <c r="K4" s="202"/>
      <c r="L4" s="202"/>
      <c r="M4" s="202"/>
      <c r="N4" s="202"/>
      <c r="O4" s="202"/>
      <c r="P4" s="44"/>
      <c r="Q4" s="175"/>
      <c r="R4" s="176"/>
      <c r="S4" s="186" t="s">
        <v>5</v>
      </c>
      <c r="T4" s="186"/>
      <c r="U4" s="186" t="s">
        <v>6</v>
      </c>
      <c r="V4" s="186"/>
      <c r="W4" s="186" t="s">
        <v>87</v>
      </c>
      <c r="X4" s="186"/>
      <c r="Y4" s="186" t="s">
        <v>14</v>
      </c>
      <c r="Z4" s="186"/>
      <c r="AA4" s="187" t="s">
        <v>34</v>
      </c>
      <c r="AB4" s="191"/>
      <c r="AC4" s="45"/>
      <c r="AD4" s="180"/>
      <c r="AE4" s="182"/>
      <c r="AF4" s="178"/>
      <c r="AG4" s="45"/>
      <c r="AH4" s="172"/>
      <c r="AI4" s="168"/>
    </row>
    <row r="5" spans="2:36" s="46" customFormat="1" ht="100.5" customHeight="1" x14ac:dyDescent="0.25">
      <c r="B5" s="162"/>
      <c r="C5" s="162"/>
      <c r="D5" s="162"/>
      <c r="E5" s="206"/>
      <c r="F5" s="162"/>
      <c r="G5" s="164"/>
      <c r="H5" s="164"/>
      <c r="I5" s="162"/>
      <c r="J5" s="47"/>
      <c r="K5" s="203"/>
      <c r="L5" s="203"/>
      <c r="M5" s="203"/>
      <c r="N5" s="203"/>
      <c r="O5" s="203"/>
      <c r="P5" s="47"/>
      <c r="Q5" s="137" t="s">
        <v>95</v>
      </c>
      <c r="R5" s="140" t="s">
        <v>9</v>
      </c>
      <c r="S5" s="138" t="s">
        <v>17</v>
      </c>
      <c r="T5" s="140" t="s">
        <v>18</v>
      </c>
      <c r="U5" s="138" t="s">
        <v>17</v>
      </c>
      <c r="V5" s="140" t="s">
        <v>19</v>
      </c>
      <c r="W5" s="138" t="s">
        <v>17</v>
      </c>
      <c r="X5" s="140" t="s">
        <v>88</v>
      </c>
      <c r="Y5" s="138" t="s">
        <v>17</v>
      </c>
      <c r="Z5" s="140" t="s">
        <v>20</v>
      </c>
      <c r="AA5" s="188"/>
      <c r="AB5" s="192"/>
      <c r="AC5" s="48"/>
      <c r="AD5" s="181"/>
      <c r="AE5" s="182"/>
      <c r="AF5" s="178"/>
      <c r="AG5" s="48"/>
      <c r="AH5" s="172"/>
      <c r="AI5" s="168"/>
    </row>
    <row r="6" spans="2:36" s="49" customFormat="1" ht="78.75" x14ac:dyDescent="0.25">
      <c r="B6" s="23" t="s">
        <v>159</v>
      </c>
      <c r="C6" s="23" t="s">
        <v>160</v>
      </c>
      <c r="D6" s="27" t="s">
        <v>161</v>
      </c>
      <c r="E6" s="61">
        <f>IF($B6="","",1)</f>
        <v>1</v>
      </c>
      <c r="F6" s="30" t="s">
        <v>169</v>
      </c>
      <c r="G6" s="24" t="s">
        <v>57</v>
      </c>
      <c r="H6" s="24" t="s">
        <v>75</v>
      </c>
      <c r="I6" s="25"/>
      <c r="J6" s="50"/>
      <c r="K6" s="61">
        <f>Q6</f>
        <v>3</v>
      </c>
      <c r="L6" s="61">
        <f>AA6</f>
        <v>4</v>
      </c>
      <c r="M6" s="61">
        <f>AB6</f>
        <v>4</v>
      </c>
      <c r="N6" s="61">
        <f>AD6</f>
        <v>3</v>
      </c>
      <c r="O6" s="61">
        <f>AH6</f>
        <v>2</v>
      </c>
      <c r="P6" s="50"/>
      <c r="Q6" s="67">
        <f t="shared" ref="Q6:Q29" si="0">IFERROR(INDEX(ParamProbaScore,MATCH(R6,ParamProba,0)),0)</f>
        <v>3</v>
      </c>
      <c r="R6" s="26" t="s">
        <v>23</v>
      </c>
      <c r="S6" s="67">
        <f t="shared" ref="S6:S29" si="1">IFERROR(INDEX(ParamImpact_FinanceScore,MATCH(T6,ParamImpact_Finance,0)),0)</f>
        <v>1</v>
      </c>
      <c r="T6" s="26" t="s">
        <v>43</v>
      </c>
      <c r="U6" s="67">
        <f t="shared" ref="U6:U29" si="2">IFERROR(INDEX(ParamImpact_ImageScore,MATCH(V6,ParamImpact_Image,0)),0)</f>
        <v>2</v>
      </c>
      <c r="V6" s="26" t="s">
        <v>134</v>
      </c>
      <c r="W6" s="67">
        <f t="shared" ref="W6:W29" si="3">IFERROR(INDEX(ParamImpact_JuriScore,MATCH(X6,ParamImpact_Juri,0)),0)</f>
        <v>4</v>
      </c>
      <c r="X6" s="26" t="s">
        <v>132</v>
      </c>
      <c r="Y6" s="67">
        <f t="shared" ref="Y6:Y29" si="4">IFERROR(INDEX(ParamImpact_SanteScore,MATCH(Z6,ParamImpact_Sante,0)),0)</f>
        <v>1</v>
      </c>
      <c r="Z6" s="26" t="s">
        <v>41</v>
      </c>
      <c r="AA6" s="68">
        <f t="shared" ref="AA6:AA29" si="5">IF(SUM(S6:Z6)=0,"",MAX(S6:Z6))</f>
        <v>4</v>
      </c>
      <c r="AB6" s="69">
        <f t="shared" ref="AB6:AB29" si="6">IF(OR(Q6="",AA6=""),"",INDEX(Barème_RB,5-Q6,AA6))</f>
        <v>4</v>
      </c>
      <c r="AD6" s="70">
        <f>IFERROR(INDEX(ParamMaitriseScore,MATCH(AE6,ParamMaitrise,0)),0)</f>
        <v>3</v>
      </c>
      <c r="AE6" s="26" t="s">
        <v>80</v>
      </c>
      <c r="AF6" s="51" t="s">
        <v>188</v>
      </c>
      <c r="AG6" s="52"/>
      <c r="AH6" s="71">
        <f t="shared" ref="AH6:AH29" si="7">IF(OR(AB6="",AD6=""),"",INDEX(Barème_Prio,5-AB6,AD6))</f>
        <v>2</v>
      </c>
      <c r="AI6" s="72" t="str">
        <f t="shared" ref="AI6:AI29" si="8">IFERROR(INDEX(ParamPrio,MATCH(AH6,ParamPrioScore,0)),0)</f>
        <v>A surveiller</v>
      </c>
      <c r="AJ6" s="53"/>
    </row>
    <row r="7" spans="2:36" s="49" customFormat="1" ht="126" x14ac:dyDescent="0.25">
      <c r="B7" s="23" t="s">
        <v>159</v>
      </c>
      <c r="C7" s="23" t="s">
        <v>160</v>
      </c>
      <c r="D7" s="27" t="s">
        <v>162</v>
      </c>
      <c r="E7" s="61">
        <f>IF($B7="","",E6+1)</f>
        <v>2</v>
      </c>
      <c r="F7" s="30" t="s">
        <v>170</v>
      </c>
      <c r="G7" s="24" t="s">
        <v>57</v>
      </c>
      <c r="H7" s="24" t="s">
        <v>75</v>
      </c>
      <c r="I7" s="25"/>
      <c r="J7" s="50"/>
      <c r="K7" s="61">
        <f t="shared" ref="K7:K29" si="9">Q7</f>
        <v>3</v>
      </c>
      <c r="L7" s="61">
        <f t="shared" ref="L7:L29" si="10">AA7</f>
        <v>3</v>
      </c>
      <c r="M7" s="61">
        <f t="shared" ref="M7:M29" si="11">AB7</f>
        <v>3</v>
      </c>
      <c r="N7" s="61">
        <f t="shared" ref="N7:N29" si="12">AD7</f>
        <v>0</v>
      </c>
      <c r="O7" s="61" t="e">
        <f t="shared" ref="O7:O29" si="13">AH7</f>
        <v>#VALUE!</v>
      </c>
      <c r="P7" s="50"/>
      <c r="Q7" s="67">
        <f t="shared" si="0"/>
        <v>3</v>
      </c>
      <c r="R7" s="26" t="s">
        <v>23</v>
      </c>
      <c r="S7" s="67">
        <f t="shared" si="1"/>
        <v>3</v>
      </c>
      <c r="T7" s="26" t="s">
        <v>45</v>
      </c>
      <c r="U7" s="67">
        <f t="shared" si="2"/>
        <v>1</v>
      </c>
      <c r="V7" s="26" t="s">
        <v>89</v>
      </c>
      <c r="W7" s="67">
        <f t="shared" si="3"/>
        <v>3</v>
      </c>
      <c r="X7" s="26" t="s">
        <v>131</v>
      </c>
      <c r="Y7" s="67">
        <f t="shared" si="4"/>
        <v>1</v>
      </c>
      <c r="Z7" s="26" t="s">
        <v>41</v>
      </c>
      <c r="AA7" s="68">
        <f t="shared" si="5"/>
        <v>3</v>
      </c>
      <c r="AB7" s="69">
        <f t="shared" si="6"/>
        <v>3</v>
      </c>
      <c r="AD7" s="70">
        <f t="shared" ref="AD7:AD29" si="14">IFERROR(INDEX(ParamMaitriseScore,MATCH(AE7,ParamMaitrise,0)),0)</f>
        <v>0</v>
      </c>
      <c r="AE7" s="26"/>
      <c r="AF7" s="54"/>
      <c r="AG7" s="53"/>
      <c r="AH7" s="71" t="e">
        <f>IF(OR(AB7="",AD7=""),"",INDEX(Barème_Prio,5-AB7,AD7))</f>
        <v>#VALUE!</v>
      </c>
      <c r="AI7" s="72">
        <f t="shared" si="8"/>
        <v>0</v>
      </c>
      <c r="AJ7" s="53"/>
    </row>
    <row r="8" spans="2:36" s="49" customFormat="1" ht="110.25" x14ac:dyDescent="0.25">
      <c r="B8" s="23" t="s">
        <v>159</v>
      </c>
      <c r="C8" s="23" t="s">
        <v>160</v>
      </c>
      <c r="D8" s="27" t="s">
        <v>163</v>
      </c>
      <c r="E8" s="61">
        <f t="shared" ref="E8:E10" si="15">IF($B8="","",E7+1)</f>
        <v>3</v>
      </c>
      <c r="F8" s="30" t="s">
        <v>171</v>
      </c>
      <c r="G8" s="24" t="s">
        <v>57</v>
      </c>
      <c r="H8" s="24" t="s">
        <v>75</v>
      </c>
      <c r="I8" s="24"/>
      <c r="J8" s="50"/>
      <c r="K8" s="61">
        <f t="shared" si="9"/>
        <v>3</v>
      </c>
      <c r="L8" s="61">
        <f t="shared" si="10"/>
        <v>3</v>
      </c>
      <c r="M8" s="61">
        <f t="shared" si="11"/>
        <v>3</v>
      </c>
      <c r="N8" s="61">
        <f t="shared" si="12"/>
        <v>0</v>
      </c>
      <c r="O8" s="61" t="e">
        <f t="shared" si="13"/>
        <v>#VALUE!</v>
      </c>
      <c r="P8" s="50"/>
      <c r="Q8" s="67">
        <f t="shared" si="0"/>
        <v>3</v>
      </c>
      <c r="R8" s="26" t="s">
        <v>23</v>
      </c>
      <c r="S8" s="67">
        <f t="shared" si="1"/>
        <v>3</v>
      </c>
      <c r="T8" s="26" t="s">
        <v>45</v>
      </c>
      <c r="U8" s="67">
        <f t="shared" si="2"/>
        <v>1</v>
      </c>
      <c r="V8" s="26" t="s">
        <v>89</v>
      </c>
      <c r="W8" s="67">
        <f t="shared" si="3"/>
        <v>2</v>
      </c>
      <c r="X8" s="26" t="s">
        <v>90</v>
      </c>
      <c r="Y8" s="67">
        <f t="shared" si="4"/>
        <v>1</v>
      </c>
      <c r="Z8" s="26" t="s">
        <v>41</v>
      </c>
      <c r="AA8" s="68">
        <f t="shared" si="5"/>
        <v>3</v>
      </c>
      <c r="AB8" s="69">
        <f t="shared" si="6"/>
        <v>3</v>
      </c>
      <c r="AD8" s="70">
        <f t="shared" si="14"/>
        <v>0</v>
      </c>
      <c r="AE8" s="26"/>
      <c r="AF8" s="54"/>
      <c r="AG8" s="53"/>
      <c r="AH8" s="71" t="e">
        <f t="shared" si="7"/>
        <v>#VALUE!</v>
      </c>
      <c r="AI8" s="72">
        <f t="shared" si="8"/>
        <v>0</v>
      </c>
      <c r="AJ8" s="53"/>
    </row>
    <row r="9" spans="2:36" s="49" customFormat="1" ht="110.25" x14ac:dyDescent="0.25">
      <c r="B9" s="23" t="s">
        <v>159</v>
      </c>
      <c r="C9" s="23" t="s">
        <v>160</v>
      </c>
      <c r="D9" s="27" t="s">
        <v>163</v>
      </c>
      <c r="E9" s="61">
        <f t="shared" si="15"/>
        <v>4</v>
      </c>
      <c r="F9" s="30" t="s">
        <v>172</v>
      </c>
      <c r="G9" s="24" t="s">
        <v>57</v>
      </c>
      <c r="H9" s="24" t="s">
        <v>75</v>
      </c>
      <c r="I9" s="28"/>
      <c r="J9" s="50"/>
      <c r="K9" s="61">
        <f t="shared" si="9"/>
        <v>3</v>
      </c>
      <c r="L9" s="61">
        <f t="shared" si="10"/>
        <v>3</v>
      </c>
      <c r="M9" s="61">
        <f t="shared" si="11"/>
        <v>3</v>
      </c>
      <c r="N9" s="61">
        <f t="shared" si="12"/>
        <v>0</v>
      </c>
      <c r="O9" s="61" t="e">
        <f t="shared" si="13"/>
        <v>#VALUE!</v>
      </c>
      <c r="P9" s="50"/>
      <c r="Q9" s="67">
        <f t="shared" si="0"/>
        <v>3</v>
      </c>
      <c r="R9" s="26" t="s">
        <v>23</v>
      </c>
      <c r="S9" s="67">
        <f t="shared" si="1"/>
        <v>3</v>
      </c>
      <c r="T9" s="26" t="s">
        <v>45</v>
      </c>
      <c r="U9" s="67">
        <f t="shared" si="2"/>
        <v>3</v>
      </c>
      <c r="V9" s="26" t="s">
        <v>133</v>
      </c>
      <c r="W9" s="67">
        <f t="shared" si="3"/>
        <v>2</v>
      </c>
      <c r="X9" s="26" t="s">
        <v>90</v>
      </c>
      <c r="Y9" s="67">
        <f t="shared" si="4"/>
        <v>1</v>
      </c>
      <c r="Z9" s="26" t="s">
        <v>41</v>
      </c>
      <c r="AA9" s="68">
        <f t="shared" si="5"/>
        <v>3</v>
      </c>
      <c r="AB9" s="69">
        <f t="shared" si="6"/>
        <v>3</v>
      </c>
      <c r="AD9" s="70">
        <f t="shared" si="14"/>
        <v>0</v>
      </c>
      <c r="AE9" s="26"/>
      <c r="AF9" s="51"/>
      <c r="AG9" s="53"/>
      <c r="AH9" s="71" t="e">
        <f t="shared" si="7"/>
        <v>#VALUE!</v>
      </c>
      <c r="AI9" s="72">
        <f t="shared" si="8"/>
        <v>0</v>
      </c>
      <c r="AJ9" s="53"/>
    </row>
    <row r="10" spans="2:36" s="49" customFormat="1" ht="110.25" x14ac:dyDescent="0.25">
      <c r="B10" s="23" t="s">
        <v>159</v>
      </c>
      <c r="C10" s="23" t="s">
        <v>160</v>
      </c>
      <c r="D10" s="27" t="s">
        <v>163</v>
      </c>
      <c r="E10" s="61">
        <f t="shared" si="15"/>
        <v>5</v>
      </c>
      <c r="F10" s="30" t="s">
        <v>173</v>
      </c>
      <c r="G10" s="24" t="s">
        <v>57</v>
      </c>
      <c r="H10" s="24" t="s">
        <v>75</v>
      </c>
      <c r="I10" s="28"/>
      <c r="J10" s="50"/>
      <c r="K10" s="61">
        <f t="shared" si="9"/>
        <v>4</v>
      </c>
      <c r="L10" s="61">
        <f t="shared" si="10"/>
        <v>3</v>
      </c>
      <c r="M10" s="61">
        <f t="shared" si="11"/>
        <v>4</v>
      </c>
      <c r="N10" s="61">
        <f t="shared" si="12"/>
        <v>0</v>
      </c>
      <c r="O10" s="61" t="e">
        <f t="shared" si="13"/>
        <v>#VALUE!</v>
      </c>
      <c r="P10" s="50"/>
      <c r="Q10" s="67">
        <f t="shared" si="0"/>
        <v>4</v>
      </c>
      <c r="R10" s="26" t="s">
        <v>24</v>
      </c>
      <c r="S10" s="67">
        <f t="shared" si="1"/>
        <v>3</v>
      </c>
      <c r="T10" s="26" t="s">
        <v>45</v>
      </c>
      <c r="U10" s="67">
        <f t="shared" si="2"/>
        <v>1</v>
      </c>
      <c r="V10" s="26" t="s">
        <v>89</v>
      </c>
      <c r="W10" s="67">
        <f t="shared" si="3"/>
        <v>2</v>
      </c>
      <c r="X10" s="26" t="s">
        <v>90</v>
      </c>
      <c r="Y10" s="67">
        <f t="shared" si="4"/>
        <v>1</v>
      </c>
      <c r="Z10" s="26" t="s">
        <v>41</v>
      </c>
      <c r="AA10" s="68">
        <f t="shared" si="5"/>
        <v>3</v>
      </c>
      <c r="AB10" s="69">
        <f t="shared" si="6"/>
        <v>4</v>
      </c>
      <c r="AD10" s="70">
        <f t="shared" si="14"/>
        <v>0</v>
      </c>
      <c r="AE10" s="26"/>
      <c r="AF10" s="51"/>
      <c r="AG10" s="53"/>
      <c r="AH10" s="71" t="e">
        <f t="shared" si="7"/>
        <v>#VALUE!</v>
      </c>
      <c r="AI10" s="72">
        <f t="shared" si="8"/>
        <v>0</v>
      </c>
      <c r="AJ10" s="53"/>
    </row>
    <row r="11" spans="2:36" s="49" customFormat="1" ht="110.25" x14ac:dyDescent="0.25">
      <c r="B11" s="23" t="s">
        <v>159</v>
      </c>
      <c r="C11" s="23" t="s">
        <v>160</v>
      </c>
      <c r="D11" s="27" t="s">
        <v>163</v>
      </c>
      <c r="E11" s="62">
        <f t="shared" ref="E11:E29" si="16">IF($B11="","",E10+1)</f>
        <v>6</v>
      </c>
      <c r="F11" s="30" t="s">
        <v>174</v>
      </c>
      <c r="G11" s="24" t="s">
        <v>57</v>
      </c>
      <c r="H11" s="24" t="s">
        <v>75</v>
      </c>
      <c r="I11" s="28"/>
      <c r="J11" s="50"/>
      <c r="K11" s="61">
        <f t="shared" si="9"/>
        <v>3</v>
      </c>
      <c r="L11" s="61">
        <f t="shared" si="10"/>
        <v>3</v>
      </c>
      <c r="M11" s="61">
        <f t="shared" si="11"/>
        <v>3</v>
      </c>
      <c r="N11" s="61">
        <f t="shared" si="12"/>
        <v>0</v>
      </c>
      <c r="O11" s="61" t="e">
        <f t="shared" si="13"/>
        <v>#VALUE!</v>
      </c>
      <c r="P11" s="50"/>
      <c r="Q11" s="67">
        <f t="shared" si="0"/>
        <v>3</v>
      </c>
      <c r="R11" s="26" t="s">
        <v>23</v>
      </c>
      <c r="S11" s="67">
        <f t="shared" si="1"/>
        <v>3</v>
      </c>
      <c r="T11" s="26" t="s">
        <v>45</v>
      </c>
      <c r="U11" s="67">
        <f t="shared" si="2"/>
        <v>2</v>
      </c>
      <c r="V11" s="26" t="s">
        <v>134</v>
      </c>
      <c r="W11" s="67">
        <f t="shared" si="3"/>
        <v>2</v>
      </c>
      <c r="X11" s="26" t="s">
        <v>90</v>
      </c>
      <c r="Y11" s="67">
        <f t="shared" si="4"/>
        <v>1</v>
      </c>
      <c r="Z11" s="26" t="s">
        <v>41</v>
      </c>
      <c r="AA11" s="68">
        <f t="shared" si="5"/>
        <v>3</v>
      </c>
      <c r="AB11" s="69">
        <f t="shared" si="6"/>
        <v>3</v>
      </c>
      <c r="AD11" s="70">
        <f t="shared" si="14"/>
        <v>0</v>
      </c>
      <c r="AE11" s="26"/>
      <c r="AF11" s="51"/>
      <c r="AG11" s="53"/>
      <c r="AH11" s="71" t="e">
        <f t="shared" si="7"/>
        <v>#VALUE!</v>
      </c>
      <c r="AI11" s="72">
        <f t="shared" si="8"/>
        <v>0</v>
      </c>
      <c r="AJ11" s="53"/>
    </row>
    <row r="12" spans="2:36" s="49" customFormat="1" ht="110.25" x14ac:dyDescent="0.25">
      <c r="B12" s="23" t="s">
        <v>159</v>
      </c>
      <c r="C12" s="23" t="s">
        <v>160</v>
      </c>
      <c r="D12" s="27" t="s">
        <v>164</v>
      </c>
      <c r="E12" s="62">
        <f t="shared" si="16"/>
        <v>7</v>
      </c>
      <c r="F12" s="30" t="s">
        <v>175</v>
      </c>
      <c r="G12" s="24" t="s">
        <v>57</v>
      </c>
      <c r="H12" s="24" t="s">
        <v>75</v>
      </c>
      <c r="I12" s="24"/>
      <c r="J12" s="50"/>
      <c r="K12" s="61">
        <f t="shared" si="9"/>
        <v>3</v>
      </c>
      <c r="L12" s="61">
        <f t="shared" si="10"/>
        <v>3</v>
      </c>
      <c r="M12" s="61">
        <f t="shared" si="11"/>
        <v>3</v>
      </c>
      <c r="N12" s="61">
        <f t="shared" si="12"/>
        <v>0</v>
      </c>
      <c r="O12" s="61" t="e">
        <f t="shared" si="13"/>
        <v>#VALUE!</v>
      </c>
      <c r="P12" s="50"/>
      <c r="Q12" s="67">
        <f t="shared" si="0"/>
        <v>3</v>
      </c>
      <c r="R12" s="26" t="s">
        <v>23</v>
      </c>
      <c r="S12" s="67">
        <f t="shared" si="1"/>
        <v>3</v>
      </c>
      <c r="T12" s="26" t="s">
        <v>45</v>
      </c>
      <c r="U12" s="67">
        <f t="shared" si="2"/>
        <v>1</v>
      </c>
      <c r="V12" s="26" t="s">
        <v>89</v>
      </c>
      <c r="W12" s="67">
        <f t="shared" si="3"/>
        <v>2</v>
      </c>
      <c r="X12" s="26" t="s">
        <v>90</v>
      </c>
      <c r="Y12" s="67">
        <f t="shared" si="4"/>
        <v>1</v>
      </c>
      <c r="Z12" s="26" t="s">
        <v>41</v>
      </c>
      <c r="AA12" s="68">
        <f t="shared" si="5"/>
        <v>3</v>
      </c>
      <c r="AB12" s="69">
        <f t="shared" si="6"/>
        <v>3</v>
      </c>
      <c r="AD12" s="70">
        <f t="shared" si="14"/>
        <v>0</v>
      </c>
      <c r="AE12" s="26"/>
      <c r="AF12" s="54"/>
      <c r="AG12" s="53"/>
      <c r="AH12" s="71" t="e">
        <f t="shared" si="7"/>
        <v>#VALUE!</v>
      </c>
      <c r="AI12" s="72">
        <f t="shared" si="8"/>
        <v>0</v>
      </c>
      <c r="AJ12" s="53"/>
    </row>
    <row r="13" spans="2:36" s="49" customFormat="1" ht="110.25" x14ac:dyDescent="0.25">
      <c r="B13" s="23" t="s">
        <v>159</v>
      </c>
      <c r="C13" s="23" t="s">
        <v>160</v>
      </c>
      <c r="D13" s="27" t="s">
        <v>164</v>
      </c>
      <c r="E13" s="62">
        <f t="shared" si="16"/>
        <v>8</v>
      </c>
      <c r="F13" s="30" t="s">
        <v>176</v>
      </c>
      <c r="G13" s="24" t="s">
        <v>57</v>
      </c>
      <c r="H13" s="24" t="s">
        <v>75</v>
      </c>
      <c r="I13" s="24"/>
      <c r="J13" s="50"/>
      <c r="K13" s="61">
        <f t="shared" si="9"/>
        <v>3</v>
      </c>
      <c r="L13" s="61">
        <f t="shared" si="10"/>
        <v>2</v>
      </c>
      <c r="M13" s="61">
        <f t="shared" si="11"/>
        <v>2</v>
      </c>
      <c r="N13" s="61">
        <f t="shared" si="12"/>
        <v>0</v>
      </c>
      <c r="O13" s="61" t="e">
        <f t="shared" si="13"/>
        <v>#VALUE!</v>
      </c>
      <c r="P13" s="50"/>
      <c r="Q13" s="67">
        <f t="shared" si="0"/>
        <v>3</v>
      </c>
      <c r="R13" s="26" t="s">
        <v>23</v>
      </c>
      <c r="S13" s="67">
        <f t="shared" si="1"/>
        <v>2</v>
      </c>
      <c r="T13" s="26" t="s">
        <v>44</v>
      </c>
      <c r="U13" s="67">
        <f t="shared" si="2"/>
        <v>1</v>
      </c>
      <c r="V13" s="26" t="s">
        <v>89</v>
      </c>
      <c r="W13" s="67">
        <f t="shared" si="3"/>
        <v>2</v>
      </c>
      <c r="X13" s="26" t="s">
        <v>90</v>
      </c>
      <c r="Y13" s="67">
        <f t="shared" si="4"/>
        <v>1</v>
      </c>
      <c r="Z13" s="26" t="s">
        <v>41</v>
      </c>
      <c r="AA13" s="68">
        <f t="shared" si="5"/>
        <v>2</v>
      </c>
      <c r="AB13" s="69">
        <f t="shared" si="6"/>
        <v>2</v>
      </c>
      <c r="AD13" s="70">
        <f t="shared" si="14"/>
        <v>0</v>
      </c>
      <c r="AE13" s="26"/>
      <c r="AF13" s="54"/>
      <c r="AH13" s="71" t="e">
        <f t="shared" si="7"/>
        <v>#VALUE!</v>
      </c>
      <c r="AI13" s="72">
        <f t="shared" si="8"/>
        <v>0</v>
      </c>
    </row>
    <row r="14" spans="2:36" s="49" customFormat="1" ht="110.25" x14ac:dyDescent="0.25">
      <c r="B14" s="23" t="s">
        <v>159</v>
      </c>
      <c r="C14" s="23" t="s">
        <v>160</v>
      </c>
      <c r="D14" s="27" t="s">
        <v>164</v>
      </c>
      <c r="E14" s="62">
        <f t="shared" si="16"/>
        <v>9</v>
      </c>
      <c r="F14" s="30" t="s">
        <v>177</v>
      </c>
      <c r="G14" s="24" t="s">
        <v>57</v>
      </c>
      <c r="H14" s="24" t="s">
        <v>75</v>
      </c>
      <c r="I14" s="55"/>
      <c r="J14" s="50"/>
      <c r="K14" s="61">
        <f t="shared" si="9"/>
        <v>3</v>
      </c>
      <c r="L14" s="61">
        <f t="shared" si="10"/>
        <v>3</v>
      </c>
      <c r="M14" s="61">
        <f t="shared" si="11"/>
        <v>3</v>
      </c>
      <c r="N14" s="61">
        <f t="shared" si="12"/>
        <v>0</v>
      </c>
      <c r="O14" s="61" t="e">
        <f t="shared" si="13"/>
        <v>#VALUE!</v>
      </c>
      <c r="P14" s="50"/>
      <c r="Q14" s="67">
        <f t="shared" si="0"/>
        <v>3</v>
      </c>
      <c r="R14" s="26" t="s">
        <v>23</v>
      </c>
      <c r="S14" s="67">
        <f t="shared" si="1"/>
        <v>3</v>
      </c>
      <c r="T14" s="26" t="s">
        <v>45</v>
      </c>
      <c r="U14" s="67">
        <f t="shared" si="2"/>
        <v>1</v>
      </c>
      <c r="V14" s="26" t="s">
        <v>89</v>
      </c>
      <c r="W14" s="67">
        <f>IFERROR(INDEX(ParamImpact_JuriScore,MATCH(X14,ParamImpact_Juri,0)),0)</f>
        <v>2</v>
      </c>
      <c r="X14" s="26" t="s">
        <v>90</v>
      </c>
      <c r="Y14" s="67">
        <f t="shared" si="4"/>
        <v>1</v>
      </c>
      <c r="Z14" s="26" t="s">
        <v>41</v>
      </c>
      <c r="AA14" s="68">
        <f t="shared" si="5"/>
        <v>3</v>
      </c>
      <c r="AB14" s="69">
        <f t="shared" si="6"/>
        <v>3</v>
      </c>
      <c r="AD14" s="70">
        <f t="shared" si="14"/>
        <v>0</v>
      </c>
      <c r="AE14" s="26"/>
      <c r="AF14" s="54"/>
      <c r="AH14" s="71" t="e">
        <f t="shared" si="7"/>
        <v>#VALUE!</v>
      </c>
      <c r="AI14" s="72">
        <f t="shared" si="8"/>
        <v>0</v>
      </c>
    </row>
    <row r="15" spans="2:36" s="49" customFormat="1" ht="110.25" x14ac:dyDescent="0.25">
      <c r="B15" s="23" t="s">
        <v>159</v>
      </c>
      <c r="C15" s="23" t="s">
        <v>160</v>
      </c>
      <c r="D15" s="27" t="s">
        <v>164</v>
      </c>
      <c r="E15" s="62">
        <f t="shared" si="16"/>
        <v>10</v>
      </c>
      <c r="F15" s="30" t="s">
        <v>178</v>
      </c>
      <c r="G15" s="24" t="s">
        <v>56</v>
      </c>
      <c r="H15" s="24" t="s">
        <v>65</v>
      </c>
      <c r="I15" s="55"/>
      <c r="J15" s="50"/>
      <c r="K15" s="61">
        <f t="shared" ref="K15:K16" si="17">Q15</f>
        <v>3</v>
      </c>
      <c r="L15" s="61">
        <f t="shared" ref="L15:L16" si="18">AA15</f>
        <v>3</v>
      </c>
      <c r="M15" s="61">
        <f t="shared" ref="M15:M16" si="19">AB15</f>
        <v>3</v>
      </c>
      <c r="N15" s="61">
        <f t="shared" ref="N15:N16" si="20">AD15</f>
        <v>0</v>
      </c>
      <c r="O15" s="61" t="e">
        <f t="shared" ref="O15:O16" si="21">AH15</f>
        <v>#VALUE!</v>
      </c>
      <c r="P15" s="50"/>
      <c r="Q15" s="67">
        <f t="shared" ref="Q15:Q16" si="22">IFERROR(INDEX(ParamProbaScore,MATCH(R15,ParamProba,0)),0)</f>
        <v>3</v>
      </c>
      <c r="R15" s="26" t="s">
        <v>23</v>
      </c>
      <c r="S15" s="67">
        <f t="shared" ref="S15:S16" si="23">IFERROR(INDEX(ParamImpact_FinanceScore,MATCH(T15,ParamImpact_Finance,0)),0)</f>
        <v>3</v>
      </c>
      <c r="T15" s="26" t="s">
        <v>45</v>
      </c>
      <c r="U15" s="67">
        <f t="shared" ref="U15:U16" si="24">IFERROR(INDEX(ParamImpact_ImageScore,MATCH(V15,ParamImpact_Image,0)),0)</f>
        <v>1</v>
      </c>
      <c r="V15" s="26" t="s">
        <v>89</v>
      </c>
      <c r="W15" s="67">
        <f>IFERROR(INDEX(ParamImpact_JuriScore,MATCH(X15,ParamImpact_Juri,0)),0)</f>
        <v>2</v>
      </c>
      <c r="X15" s="26" t="s">
        <v>90</v>
      </c>
      <c r="Y15" s="67">
        <f t="shared" ref="Y15:Y16" si="25">IFERROR(INDEX(ParamImpact_SanteScore,MATCH(Z15,ParamImpact_Sante,0)),0)</f>
        <v>1</v>
      </c>
      <c r="Z15" s="26" t="s">
        <v>41</v>
      </c>
      <c r="AA15" s="68">
        <f t="shared" ref="AA15:AA16" si="26">IF(SUM(S15:Z15)=0,"",MAX(S15:Z15))</f>
        <v>3</v>
      </c>
      <c r="AB15" s="69">
        <f t="shared" ref="AB15:AB16" si="27">IF(OR(Q15="",AA15=""),"",INDEX(Barème_RB,5-Q15,AA15))</f>
        <v>3</v>
      </c>
      <c r="AD15" s="70">
        <f t="shared" si="14"/>
        <v>0</v>
      </c>
      <c r="AE15" s="26"/>
      <c r="AF15" s="54"/>
      <c r="AH15" s="71" t="e">
        <f t="shared" si="7"/>
        <v>#VALUE!</v>
      </c>
      <c r="AI15" s="72">
        <f t="shared" si="8"/>
        <v>0</v>
      </c>
    </row>
    <row r="16" spans="2:36" s="49" customFormat="1" ht="63" x14ac:dyDescent="0.25">
      <c r="B16" s="23" t="s">
        <v>159</v>
      </c>
      <c r="C16" s="23" t="s">
        <v>160</v>
      </c>
      <c r="D16" s="27" t="s">
        <v>165</v>
      </c>
      <c r="E16" s="62">
        <f t="shared" si="16"/>
        <v>11</v>
      </c>
      <c r="F16" s="30" t="s">
        <v>179</v>
      </c>
      <c r="G16" s="24" t="s">
        <v>57</v>
      </c>
      <c r="H16" s="24" t="s">
        <v>75</v>
      </c>
      <c r="I16" s="55"/>
      <c r="J16" s="50"/>
      <c r="K16" s="61">
        <f t="shared" si="17"/>
        <v>2</v>
      </c>
      <c r="L16" s="61">
        <f t="shared" si="18"/>
        <v>2</v>
      </c>
      <c r="M16" s="61">
        <f t="shared" si="19"/>
        <v>2</v>
      </c>
      <c r="N16" s="61">
        <f t="shared" si="20"/>
        <v>0</v>
      </c>
      <c r="O16" s="61" t="e">
        <f t="shared" si="21"/>
        <v>#VALUE!</v>
      </c>
      <c r="P16" s="50"/>
      <c r="Q16" s="67">
        <f t="shared" si="22"/>
        <v>2</v>
      </c>
      <c r="R16" s="26" t="s">
        <v>33</v>
      </c>
      <c r="S16" s="67">
        <f t="shared" si="23"/>
        <v>2</v>
      </c>
      <c r="T16" s="26" t="s">
        <v>44</v>
      </c>
      <c r="U16" s="67">
        <f t="shared" si="24"/>
        <v>1</v>
      </c>
      <c r="V16" s="26" t="s">
        <v>89</v>
      </c>
      <c r="W16" s="67">
        <f>IFERROR(INDEX(ParamImpact_JuriScore,MATCH(X16,ParamImpact_Juri,0)),0)</f>
        <v>1</v>
      </c>
      <c r="X16" s="26" t="s">
        <v>78</v>
      </c>
      <c r="Y16" s="67">
        <f t="shared" si="25"/>
        <v>1</v>
      </c>
      <c r="Z16" s="26" t="s">
        <v>41</v>
      </c>
      <c r="AA16" s="68">
        <f t="shared" si="26"/>
        <v>2</v>
      </c>
      <c r="AB16" s="69">
        <f t="shared" si="27"/>
        <v>2</v>
      </c>
      <c r="AD16" s="70">
        <f t="shared" si="14"/>
        <v>0</v>
      </c>
      <c r="AE16" s="26"/>
      <c r="AF16" s="51"/>
      <c r="AH16" s="71" t="e">
        <f t="shared" si="7"/>
        <v>#VALUE!</v>
      </c>
      <c r="AI16" s="72">
        <f t="shared" si="8"/>
        <v>0</v>
      </c>
    </row>
    <row r="17" spans="2:35" s="49" customFormat="1" ht="126" x14ac:dyDescent="0.25">
      <c r="B17" s="23" t="s">
        <v>159</v>
      </c>
      <c r="C17" s="23" t="s">
        <v>160</v>
      </c>
      <c r="D17" s="27" t="s">
        <v>165</v>
      </c>
      <c r="E17" s="62">
        <f t="shared" si="16"/>
        <v>12</v>
      </c>
      <c r="F17" s="30" t="s">
        <v>180</v>
      </c>
      <c r="G17" s="24" t="s">
        <v>58</v>
      </c>
      <c r="H17" s="24" t="s">
        <v>63</v>
      </c>
      <c r="I17" s="55"/>
      <c r="J17" s="50"/>
      <c r="K17" s="61">
        <f t="shared" ref="K17" si="28">Q17</f>
        <v>3</v>
      </c>
      <c r="L17" s="61">
        <f t="shared" ref="L17" si="29">AA17</f>
        <v>4</v>
      </c>
      <c r="M17" s="61">
        <f t="shared" ref="M17" si="30">AB17</f>
        <v>4</v>
      </c>
      <c r="N17" s="61">
        <f t="shared" ref="N17" si="31">AD17</f>
        <v>0</v>
      </c>
      <c r="O17" s="61" t="e">
        <f t="shared" ref="O17" si="32">AH17</f>
        <v>#VALUE!</v>
      </c>
      <c r="P17" s="50"/>
      <c r="Q17" s="67">
        <f t="shared" ref="Q17" si="33">IFERROR(INDEX(ParamProbaScore,MATCH(R17,ParamProba,0)),0)</f>
        <v>3</v>
      </c>
      <c r="R17" s="26" t="s">
        <v>23</v>
      </c>
      <c r="S17" s="67">
        <f t="shared" ref="S17" si="34">IFERROR(INDEX(ParamImpact_FinanceScore,MATCH(T17,ParamImpact_Finance,0)),0)</f>
        <v>2</v>
      </c>
      <c r="T17" s="26" t="s">
        <v>44</v>
      </c>
      <c r="U17" s="67">
        <f t="shared" ref="U17" si="35">IFERROR(INDEX(ParamImpact_ImageScore,MATCH(V17,ParamImpact_Image,0)),0)</f>
        <v>3</v>
      </c>
      <c r="V17" s="26" t="s">
        <v>133</v>
      </c>
      <c r="W17" s="67">
        <f>IFERROR(INDEX(ParamImpact_JuriScore,MATCH(X17,ParamImpact_Juri,0)),0)</f>
        <v>3</v>
      </c>
      <c r="X17" s="26" t="s">
        <v>131</v>
      </c>
      <c r="Y17" s="67">
        <f t="shared" ref="Y17" si="36">IFERROR(INDEX(ParamImpact_SanteScore,MATCH(Z17,ParamImpact_Sante,0)),0)</f>
        <v>4</v>
      </c>
      <c r="Z17" s="26" t="s">
        <v>92</v>
      </c>
      <c r="AA17" s="68">
        <f t="shared" ref="AA17" si="37">IF(SUM(S17:Z17)=0,"",MAX(S17:Z17))</f>
        <v>4</v>
      </c>
      <c r="AB17" s="69">
        <f t="shared" ref="AB17" si="38">IF(OR(Q17="",AA17=""),"",INDEX(Barème_RB,5-Q17,AA17))</f>
        <v>4</v>
      </c>
      <c r="AD17" s="70">
        <f t="shared" ref="AD17" si="39">IFERROR(INDEX(ParamMaitriseScore,MATCH(AE17,ParamMaitrise,0)),0)</f>
        <v>0</v>
      </c>
      <c r="AE17" s="26"/>
      <c r="AF17" s="51"/>
      <c r="AH17" s="71" t="e">
        <f t="shared" ref="AH17" si="40">IF(OR(AB17="",AD17=""),"",INDEX(Barème_Prio,5-AB17,AD17))</f>
        <v>#VALUE!</v>
      </c>
      <c r="AI17" s="72">
        <f t="shared" ref="AI17" si="41">IFERROR(INDEX(ParamPrio,MATCH(AH17,ParamPrioScore,0)),0)</f>
        <v>0</v>
      </c>
    </row>
    <row r="18" spans="2:35" s="49" customFormat="1" ht="110.25" x14ac:dyDescent="0.25">
      <c r="B18" s="23" t="s">
        <v>159</v>
      </c>
      <c r="C18" s="23" t="s">
        <v>160</v>
      </c>
      <c r="D18" s="27" t="s">
        <v>165</v>
      </c>
      <c r="E18" s="62">
        <f t="shared" si="16"/>
        <v>13</v>
      </c>
      <c r="F18" s="24" t="s">
        <v>181</v>
      </c>
      <c r="G18" s="24" t="s">
        <v>57</v>
      </c>
      <c r="H18" s="24" t="s">
        <v>75</v>
      </c>
      <c r="I18" s="56"/>
      <c r="J18" s="50"/>
      <c r="K18" s="61">
        <f t="shared" si="9"/>
        <v>3</v>
      </c>
      <c r="L18" s="61">
        <f t="shared" si="10"/>
        <v>3</v>
      </c>
      <c r="M18" s="61">
        <f t="shared" si="11"/>
        <v>3</v>
      </c>
      <c r="N18" s="61">
        <f t="shared" si="12"/>
        <v>0</v>
      </c>
      <c r="O18" s="61" t="e">
        <f t="shared" si="13"/>
        <v>#VALUE!</v>
      </c>
      <c r="P18" s="50"/>
      <c r="Q18" s="67">
        <f t="shared" si="0"/>
        <v>3</v>
      </c>
      <c r="R18" s="26" t="s">
        <v>23</v>
      </c>
      <c r="S18" s="67">
        <f t="shared" si="1"/>
        <v>3</v>
      </c>
      <c r="T18" s="26" t="s">
        <v>45</v>
      </c>
      <c r="U18" s="67">
        <f t="shared" si="2"/>
        <v>1</v>
      </c>
      <c r="V18" s="26" t="s">
        <v>89</v>
      </c>
      <c r="W18" s="67">
        <f t="shared" si="3"/>
        <v>2</v>
      </c>
      <c r="X18" s="26" t="s">
        <v>90</v>
      </c>
      <c r="Y18" s="67">
        <f t="shared" si="4"/>
        <v>1</v>
      </c>
      <c r="Z18" s="26" t="s">
        <v>41</v>
      </c>
      <c r="AA18" s="68">
        <f t="shared" si="5"/>
        <v>3</v>
      </c>
      <c r="AB18" s="69">
        <f t="shared" si="6"/>
        <v>3</v>
      </c>
      <c r="AD18" s="70">
        <f t="shared" si="14"/>
        <v>0</v>
      </c>
      <c r="AE18" s="26"/>
      <c r="AF18" s="51"/>
      <c r="AH18" s="71" t="e">
        <f t="shared" si="7"/>
        <v>#VALUE!</v>
      </c>
      <c r="AI18" s="72">
        <f t="shared" si="8"/>
        <v>0</v>
      </c>
    </row>
    <row r="19" spans="2:35" s="49" customFormat="1" ht="110.25" x14ac:dyDescent="0.25">
      <c r="B19" s="23" t="s">
        <v>159</v>
      </c>
      <c r="C19" s="23" t="s">
        <v>160</v>
      </c>
      <c r="D19" s="27" t="s">
        <v>165</v>
      </c>
      <c r="E19" s="62">
        <f t="shared" si="16"/>
        <v>14</v>
      </c>
      <c r="F19" s="24" t="s">
        <v>182</v>
      </c>
      <c r="G19" s="24" t="s">
        <v>57</v>
      </c>
      <c r="H19" s="24" t="s">
        <v>75</v>
      </c>
      <c r="I19" s="28"/>
      <c r="J19" s="50"/>
      <c r="K19" s="61">
        <f t="shared" si="9"/>
        <v>3</v>
      </c>
      <c r="L19" s="61">
        <f t="shared" si="10"/>
        <v>2</v>
      </c>
      <c r="M19" s="61">
        <f t="shared" si="11"/>
        <v>2</v>
      </c>
      <c r="N19" s="61">
        <f t="shared" si="12"/>
        <v>0</v>
      </c>
      <c r="O19" s="61" t="e">
        <f t="shared" si="13"/>
        <v>#VALUE!</v>
      </c>
      <c r="P19" s="50"/>
      <c r="Q19" s="67">
        <f t="shared" si="0"/>
        <v>3</v>
      </c>
      <c r="R19" s="26" t="s">
        <v>23</v>
      </c>
      <c r="S19" s="67">
        <f t="shared" si="1"/>
        <v>2</v>
      </c>
      <c r="T19" s="26" t="s">
        <v>44</v>
      </c>
      <c r="U19" s="67">
        <f t="shared" si="2"/>
        <v>2</v>
      </c>
      <c r="V19" s="26" t="s">
        <v>134</v>
      </c>
      <c r="W19" s="67">
        <f t="shared" si="3"/>
        <v>2</v>
      </c>
      <c r="X19" s="26" t="s">
        <v>90</v>
      </c>
      <c r="Y19" s="67">
        <f t="shared" si="4"/>
        <v>1</v>
      </c>
      <c r="Z19" s="26" t="s">
        <v>41</v>
      </c>
      <c r="AA19" s="68">
        <f t="shared" si="5"/>
        <v>2</v>
      </c>
      <c r="AB19" s="69">
        <f t="shared" si="6"/>
        <v>2</v>
      </c>
      <c r="AD19" s="70">
        <f t="shared" si="14"/>
        <v>0</v>
      </c>
      <c r="AE19" s="26"/>
      <c r="AF19" s="54"/>
      <c r="AH19" s="71" t="e">
        <f t="shared" si="7"/>
        <v>#VALUE!</v>
      </c>
      <c r="AI19" s="72">
        <f t="shared" si="8"/>
        <v>0</v>
      </c>
    </row>
    <row r="20" spans="2:35" s="49" customFormat="1" ht="110.25" x14ac:dyDescent="0.25">
      <c r="B20" s="23" t="s">
        <v>159</v>
      </c>
      <c r="C20" s="23" t="s">
        <v>160</v>
      </c>
      <c r="D20" s="27" t="s">
        <v>165</v>
      </c>
      <c r="E20" s="62">
        <f t="shared" si="16"/>
        <v>15</v>
      </c>
      <c r="F20" s="24" t="s">
        <v>190</v>
      </c>
      <c r="G20" s="24" t="s">
        <v>57</v>
      </c>
      <c r="H20" s="24" t="s">
        <v>75</v>
      </c>
      <c r="I20" s="29"/>
      <c r="J20" s="50"/>
      <c r="K20" s="61">
        <f t="shared" si="9"/>
        <v>3</v>
      </c>
      <c r="L20" s="61">
        <f t="shared" si="10"/>
        <v>4</v>
      </c>
      <c r="M20" s="61">
        <f t="shared" si="11"/>
        <v>4</v>
      </c>
      <c r="N20" s="61">
        <f t="shared" si="12"/>
        <v>0</v>
      </c>
      <c r="O20" s="61" t="e">
        <f t="shared" si="13"/>
        <v>#VALUE!</v>
      </c>
      <c r="P20" s="50"/>
      <c r="Q20" s="67">
        <f t="shared" si="0"/>
        <v>3</v>
      </c>
      <c r="R20" s="26" t="s">
        <v>23</v>
      </c>
      <c r="S20" s="67">
        <f t="shared" si="1"/>
        <v>4</v>
      </c>
      <c r="T20" s="26" t="s">
        <v>46</v>
      </c>
      <c r="U20" s="67">
        <f t="shared" si="2"/>
        <v>3</v>
      </c>
      <c r="V20" s="26" t="s">
        <v>133</v>
      </c>
      <c r="W20" s="67">
        <f t="shared" si="3"/>
        <v>2</v>
      </c>
      <c r="X20" s="26" t="s">
        <v>90</v>
      </c>
      <c r="Y20" s="67">
        <f t="shared" si="4"/>
        <v>1</v>
      </c>
      <c r="Z20" s="26" t="s">
        <v>41</v>
      </c>
      <c r="AA20" s="68">
        <f t="shared" si="5"/>
        <v>4</v>
      </c>
      <c r="AB20" s="69">
        <f t="shared" si="6"/>
        <v>4</v>
      </c>
      <c r="AD20" s="70">
        <f t="shared" si="14"/>
        <v>0</v>
      </c>
      <c r="AE20" s="26"/>
      <c r="AF20" s="51"/>
      <c r="AH20" s="71" t="e">
        <f t="shared" si="7"/>
        <v>#VALUE!</v>
      </c>
      <c r="AI20" s="72">
        <f t="shared" si="8"/>
        <v>0</v>
      </c>
    </row>
    <row r="21" spans="2:35" s="49" customFormat="1" ht="126" x14ac:dyDescent="0.25">
      <c r="B21" s="23" t="s">
        <v>159</v>
      </c>
      <c r="C21" s="23" t="s">
        <v>160</v>
      </c>
      <c r="D21" s="27" t="s">
        <v>165</v>
      </c>
      <c r="E21" s="62">
        <f t="shared" si="16"/>
        <v>16</v>
      </c>
      <c r="F21" s="24" t="s">
        <v>183</v>
      </c>
      <c r="G21" s="24" t="s">
        <v>57</v>
      </c>
      <c r="H21" s="24" t="s">
        <v>75</v>
      </c>
      <c r="I21" s="28"/>
      <c r="J21" s="50"/>
      <c r="K21" s="61">
        <f t="shared" si="9"/>
        <v>3</v>
      </c>
      <c r="L21" s="61">
        <f t="shared" si="10"/>
        <v>3</v>
      </c>
      <c r="M21" s="61">
        <f t="shared" si="11"/>
        <v>3</v>
      </c>
      <c r="N21" s="61">
        <f t="shared" si="12"/>
        <v>0</v>
      </c>
      <c r="O21" s="61" t="e">
        <f t="shared" si="13"/>
        <v>#VALUE!</v>
      </c>
      <c r="P21" s="50"/>
      <c r="Q21" s="67">
        <f t="shared" si="0"/>
        <v>3</v>
      </c>
      <c r="R21" s="26" t="s">
        <v>23</v>
      </c>
      <c r="S21" s="67">
        <f t="shared" si="1"/>
        <v>2</v>
      </c>
      <c r="T21" s="26" t="s">
        <v>44</v>
      </c>
      <c r="U21" s="67">
        <f t="shared" si="2"/>
        <v>2</v>
      </c>
      <c r="V21" s="26" t="s">
        <v>134</v>
      </c>
      <c r="W21" s="67">
        <f t="shared" si="3"/>
        <v>3</v>
      </c>
      <c r="X21" s="26" t="s">
        <v>131</v>
      </c>
      <c r="Y21" s="67">
        <f t="shared" si="4"/>
        <v>1</v>
      </c>
      <c r="Z21" s="26" t="s">
        <v>41</v>
      </c>
      <c r="AA21" s="68">
        <f t="shared" si="5"/>
        <v>3</v>
      </c>
      <c r="AB21" s="69">
        <f t="shared" si="6"/>
        <v>3</v>
      </c>
      <c r="AD21" s="70">
        <f t="shared" si="14"/>
        <v>0</v>
      </c>
      <c r="AE21" s="26"/>
      <c r="AF21" s="51"/>
      <c r="AH21" s="71" t="e">
        <f t="shared" si="7"/>
        <v>#VALUE!</v>
      </c>
      <c r="AI21" s="72">
        <f t="shared" si="8"/>
        <v>0</v>
      </c>
    </row>
    <row r="22" spans="2:35" s="49" customFormat="1" ht="63" x14ac:dyDescent="0.25">
      <c r="B22" s="23" t="s">
        <v>159</v>
      </c>
      <c r="C22" s="23" t="s">
        <v>160</v>
      </c>
      <c r="D22" s="27" t="s">
        <v>165</v>
      </c>
      <c r="E22" s="62">
        <f t="shared" si="16"/>
        <v>17</v>
      </c>
      <c r="F22" s="24" t="s">
        <v>191</v>
      </c>
      <c r="G22" s="24" t="s">
        <v>57</v>
      </c>
      <c r="H22" s="24" t="s">
        <v>75</v>
      </c>
      <c r="I22" s="28"/>
      <c r="J22" s="50"/>
      <c r="K22" s="61">
        <f t="shared" si="9"/>
        <v>3</v>
      </c>
      <c r="L22" s="61">
        <f t="shared" si="10"/>
        <v>2</v>
      </c>
      <c r="M22" s="61">
        <f t="shared" si="11"/>
        <v>2</v>
      </c>
      <c r="N22" s="61">
        <f t="shared" si="12"/>
        <v>0</v>
      </c>
      <c r="O22" s="61" t="e">
        <f t="shared" si="13"/>
        <v>#VALUE!</v>
      </c>
      <c r="P22" s="50"/>
      <c r="Q22" s="67">
        <f t="shared" si="0"/>
        <v>3</v>
      </c>
      <c r="R22" s="26" t="s">
        <v>23</v>
      </c>
      <c r="S22" s="67">
        <f t="shared" si="1"/>
        <v>2</v>
      </c>
      <c r="T22" s="26" t="s">
        <v>44</v>
      </c>
      <c r="U22" s="67">
        <f t="shared" si="2"/>
        <v>2</v>
      </c>
      <c r="V22" s="26" t="s">
        <v>134</v>
      </c>
      <c r="W22" s="67">
        <f t="shared" si="3"/>
        <v>1</v>
      </c>
      <c r="X22" s="26" t="s">
        <v>78</v>
      </c>
      <c r="Y22" s="67">
        <f t="shared" si="4"/>
        <v>1</v>
      </c>
      <c r="Z22" s="26" t="s">
        <v>41</v>
      </c>
      <c r="AA22" s="68">
        <f t="shared" si="5"/>
        <v>2</v>
      </c>
      <c r="AB22" s="69">
        <f t="shared" si="6"/>
        <v>2</v>
      </c>
      <c r="AD22" s="70">
        <f t="shared" si="14"/>
        <v>0</v>
      </c>
      <c r="AE22" s="26"/>
      <c r="AF22" s="54"/>
      <c r="AH22" s="71" t="e">
        <f t="shared" si="7"/>
        <v>#VALUE!</v>
      </c>
      <c r="AI22" s="72">
        <f t="shared" si="8"/>
        <v>0</v>
      </c>
    </row>
    <row r="23" spans="2:35" s="49" customFormat="1" ht="110.25" x14ac:dyDescent="0.25">
      <c r="B23" s="23" t="s">
        <v>159</v>
      </c>
      <c r="C23" s="23" t="s">
        <v>160</v>
      </c>
      <c r="D23" s="27" t="s">
        <v>166</v>
      </c>
      <c r="E23" s="62">
        <f t="shared" si="16"/>
        <v>18</v>
      </c>
      <c r="F23" s="24" t="s">
        <v>184</v>
      </c>
      <c r="G23" s="24" t="s">
        <v>57</v>
      </c>
      <c r="H23" s="24" t="s">
        <v>75</v>
      </c>
      <c r="I23" s="24"/>
      <c r="J23" s="50"/>
      <c r="K23" s="61">
        <f t="shared" si="9"/>
        <v>2</v>
      </c>
      <c r="L23" s="61">
        <f t="shared" si="10"/>
        <v>2</v>
      </c>
      <c r="M23" s="61">
        <f t="shared" si="11"/>
        <v>2</v>
      </c>
      <c r="N23" s="61">
        <f t="shared" si="12"/>
        <v>0</v>
      </c>
      <c r="O23" s="61" t="e">
        <f t="shared" si="13"/>
        <v>#VALUE!</v>
      </c>
      <c r="P23" s="50"/>
      <c r="Q23" s="67">
        <f t="shared" si="0"/>
        <v>2</v>
      </c>
      <c r="R23" s="26" t="s">
        <v>33</v>
      </c>
      <c r="S23" s="67">
        <f t="shared" si="1"/>
        <v>1</v>
      </c>
      <c r="T23" s="26" t="s">
        <v>43</v>
      </c>
      <c r="U23" s="67">
        <f t="shared" si="2"/>
        <v>1</v>
      </c>
      <c r="V23" s="26" t="s">
        <v>89</v>
      </c>
      <c r="W23" s="67">
        <f t="shared" si="3"/>
        <v>2</v>
      </c>
      <c r="X23" s="26" t="s">
        <v>90</v>
      </c>
      <c r="Y23" s="67">
        <f t="shared" si="4"/>
        <v>1</v>
      </c>
      <c r="Z23" s="26" t="s">
        <v>41</v>
      </c>
      <c r="AA23" s="68">
        <f t="shared" si="5"/>
        <v>2</v>
      </c>
      <c r="AB23" s="69">
        <f t="shared" si="6"/>
        <v>2</v>
      </c>
      <c r="AD23" s="70">
        <f t="shared" si="14"/>
        <v>0</v>
      </c>
      <c r="AE23" s="26"/>
      <c r="AF23" s="51"/>
      <c r="AH23" s="71" t="e">
        <f t="shared" si="7"/>
        <v>#VALUE!</v>
      </c>
      <c r="AI23" s="72">
        <f t="shared" si="8"/>
        <v>0</v>
      </c>
    </row>
    <row r="24" spans="2:35" s="49" customFormat="1" ht="110.25" x14ac:dyDescent="0.25">
      <c r="B24" s="23" t="s">
        <v>159</v>
      </c>
      <c r="C24" s="23" t="s">
        <v>160</v>
      </c>
      <c r="D24" s="27" t="s">
        <v>166</v>
      </c>
      <c r="E24" s="62">
        <f t="shared" si="16"/>
        <v>19</v>
      </c>
      <c r="F24" s="24" t="s">
        <v>185</v>
      </c>
      <c r="G24" s="24" t="s">
        <v>57</v>
      </c>
      <c r="H24" s="24" t="s">
        <v>75</v>
      </c>
      <c r="I24" s="28"/>
      <c r="J24" s="50"/>
      <c r="K24" s="61">
        <f t="shared" si="9"/>
        <v>4</v>
      </c>
      <c r="L24" s="61">
        <f t="shared" si="10"/>
        <v>2</v>
      </c>
      <c r="M24" s="61">
        <f t="shared" si="11"/>
        <v>3</v>
      </c>
      <c r="N24" s="61">
        <f t="shared" si="12"/>
        <v>0</v>
      </c>
      <c r="O24" s="61" t="e">
        <f t="shared" si="13"/>
        <v>#VALUE!</v>
      </c>
      <c r="P24" s="50"/>
      <c r="Q24" s="67">
        <f t="shared" si="0"/>
        <v>4</v>
      </c>
      <c r="R24" s="26" t="s">
        <v>24</v>
      </c>
      <c r="S24" s="67">
        <f t="shared" si="1"/>
        <v>2</v>
      </c>
      <c r="T24" s="26" t="s">
        <v>44</v>
      </c>
      <c r="U24" s="67">
        <f t="shared" si="2"/>
        <v>2</v>
      </c>
      <c r="V24" s="26" t="s">
        <v>134</v>
      </c>
      <c r="W24" s="67">
        <f t="shared" si="3"/>
        <v>2</v>
      </c>
      <c r="X24" s="26" t="s">
        <v>90</v>
      </c>
      <c r="Y24" s="67">
        <f t="shared" si="4"/>
        <v>1</v>
      </c>
      <c r="Z24" s="26" t="s">
        <v>41</v>
      </c>
      <c r="AA24" s="68">
        <f t="shared" si="5"/>
        <v>2</v>
      </c>
      <c r="AB24" s="69">
        <f t="shared" si="6"/>
        <v>3</v>
      </c>
      <c r="AD24" s="70">
        <f t="shared" si="14"/>
        <v>0</v>
      </c>
      <c r="AE24" s="26"/>
      <c r="AF24" s="51"/>
      <c r="AH24" s="71" t="e">
        <f t="shared" si="7"/>
        <v>#VALUE!</v>
      </c>
      <c r="AI24" s="72">
        <f t="shared" si="8"/>
        <v>0</v>
      </c>
    </row>
    <row r="25" spans="2:35" s="49" customFormat="1" ht="110.25" x14ac:dyDescent="0.25">
      <c r="B25" s="23" t="s">
        <v>159</v>
      </c>
      <c r="C25" s="23" t="s">
        <v>160</v>
      </c>
      <c r="D25" s="27" t="s">
        <v>167</v>
      </c>
      <c r="E25" s="62">
        <f t="shared" si="16"/>
        <v>20</v>
      </c>
      <c r="F25" s="24" t="s">
        <v>186</v>
      </c>
      <c r="G25" s="24" t="s">
        <v>57</v>
      </c>
      <c r="H25" s="24" t="s">
        <v>75</v>
      </c>
      <c r="I25" s="28"/>
      <c r="J25" s="50"/>
      <c r="K25" s="61">
        <f t="shared" si="9"/>
        <v>3</v>
      </c>
      <c r="L25" s="61">
        <f t="shared" si="10"/>
        <v>2</v>
      </c>
      <c r="M25" s="61">
        <f t="shared" si="11"/>
        <v>2</v>
      </c>
      <c r="N25" s="61">
        <f t="shared" si="12"/>
        <v>0</v>
      </c>
      <c r="O25" s="61" t="e">
        <f t="shared" si="13"/>
        <v>#VALUE!</v>
      </c>
      <c r="P25" s="50"/>
      <c r="Q25" s="67">
        <f t="shared" si="0"/>
        <v>3</v>
      </c>
      <c r="R25" s="26" t="s">
        <v>23</v>
      </c>
      <c r="S25" s="67">
        <f t="shared" si="1"/>
        <v>2</v>
      </c>
      <c r="T25" s="26" t="s">
        <v>44</v>
      </c>
      <c r="U25" s="67">
        <f t="shared" si="2"/>
        <v>1</v>
      </c>
      <c r="V25" s="26" t="s">
        <v>89</v>
      </c>
      <c r="W25" s="67">
        <f t="shared" si="3"/>
        <v>2</v>
      </c>
      <c r="X25" s="26" t="s">
        <v>90</v>
      </c>
      <c r="Y25" s="67">
        <f t="shared" si="4"/>
        <v>1</v>
      </c>
      <c r="Z25" s="26" t="s">
        <v>41</v>
      </c>
      <c r="AA25" s="68">
        <f t="shared" si="5"/>
        <v>2</v>
      </c>
      <c r="AB25" s="69">
        <f t="shared" si="6"/>
        <v>2</v>
      </c>
      <c r="AD25" s="70">
        <f t="shared" si="14"/>
        <v>0</v>
      </c>
      <c r="AE25" s="26"/>
      <c r="AF25" s="54"/>
      <c r="AH25" s="71" t="e">
        <f t="shared" si="7"/>
        <v>#VALUE!</v>
      </c>
      <c r="AI25" s="72">
        <f t="shared" si="8"/>
        <v>0</v>
      </c>
    </row>
    <row r="26" spans="2:35" s="49" customFormat="1" ht="63" x14ac:dyDescent="0.25">
      <c r="B26" s="23" t="s">
        <v>159</v>
      </c>
      <c r="C26" s="23" t="s">
        <v>160</v>
      </c>
      <c r="D26" s="27" t="s">
        <v>167</v>
      </c>
      <c r="E26" s="62">
        <f t="shared" si="16"/>
        <v>21</v>
      </c>
      <c r="F26" s="24" t="s">
        <v>187</v>
      </c>
      <c r="G26" s="24" t="s">
        <v>57</v>
      </c>
      <c r="H26" s="24" t="s">
        <v>75</v>
      </c>
      <c r="I26" s="28"/>
      <c r="J26" s="50"/>
      <c r="K26" s="61">
        <f t="shared" si="9"/>
        <v>2</v>
      </c>
      <c r="L26" s="61">
        <f t="shared" si="10"/>
        <v>2</v>
      </c>
      <c r="M26" s="61">
        <f t="shared" si="11"/>
        <v>2</v>
      </c>
      <c r="N26" s="61">
        <f t="shared" si="12"/>
        <v>0</v>
      </c>
      <c r="O26" s="61" t="e">
        <f t="shared" si="13"/>
        <v>#VALUE!</v>
      </c>
      <c r="P26" s="50"/>
      <c r="Q26" s="67">
        <f t="shared" si="0"/>
        <v>2</v>
      </c>
      <c r="R26" s="26" t="s">
        <v>33</v>
      </c>
      <c r="S26" s="67">
        <f t="shared" si="1"/>
        <v>2</v>
      </c>
      <c r="T26" s="26" t="s">
        <v>44</v>
      </c>
      <c r="U26" s="67">
        <f t="shared" si="2"/>
        <v>2</v>
      </c>
      <c r="V26" s="26" t="s">
        <v>134</v>
      </c>
      <c r="W26" s="67">
        <f t="shared" si="3"/>
        <v>1</v>
      </c>
      <c r="X26" s="26" t="s">
        <v>78</v>
      </c>
      <c r="Y26" s="67">
        <f t="shared" si="4"/>
        <v>1</v>
      </c>
      <c r="Z26" s="26" t="s">
        <v>41</v>
      </c>
      <c r="AA26" s="68">
        <f t="shared" si="5"/>
        <v>2</v>
      </c>
      <c r="AB26" s="69">
        <f t="shared" si="6"/>
        <v>2</v>
      </c>
      <c r="AD26" s="70">
        <f t="shared" si="14"/>
        <v>0</v>
      </c>
      <c r="AE26" s="26"/>
      <c r="AF26" s="54"/>
      <c r="AH26" s="71" t="e">
        <f t="shared" si="7"/>
        <v>#VALUE!</v>
      </c>
      <c r="AI26" s="72">
        <f t="shared" si="8"/>
        <v>0</v>
      </c>
    </row>
    <row r="27" spans="2:35" s="49" customFormat="1" ht="110.25" x14ac:dyDescent="0.25">
      <c r="B27" s="23" t="s">
        <v>159</v>
      </c>
      <c r="C27" s="23" t="s">
        <v>160</v>
      </c>
      <c r="D27" s="27" t="s">
        <v>168</v>
      </c>
      <c r="E27" s="62">
        <f t="shared" si="16"/>
        <v>22</v>
      </c>
      <c r="F27" s="24" t="s">
        <v>189</v>
      </c>
      <c r="G27" s="24" t="s">
        <v>57</v>
      </c>
      <c r="H27" s="24" t="s">
        <v>75</v>
      </c>
      <c r="I27" s="24"/>
      <c r="J27" s="50"/>
      <c r="K27" s="61">
        <f t="shared" si="9"/>
        <v>2</v>
      </c>
      <c r="L27" s="61">
        <f t="shared" si="10"/>
        <v>3</v>
      </c>
      <c r="M27" s="61">
        <f t="shared" si="11"/>
        <v>2</v>
      </c>
      <c r="N27" s="61">
        <f t="shared" si="12"/>
        <v>0</v>
      </c>
      <c r="O27" s="61" t="e">
        <f t="shared" si="13"/>
        <v>#VALUE!</v>
      </c>
      <c r="P27" s="50"/>
      <c r="Q27" s="67">
        <f t="shared" si="0"/>
        <v>2</v>
      </c>
      <c r="R27" s="26" t="s">
        <v>33</v>
      </c>
      <c r="S27" s="67">
        <f t="shared" si="1"/>
        <v>3</v>
      </c>
      <c r="T27" s="26" t="s">
        <v>45</v>
      </c>
      <c r="U27" s="67">
        <f t="shared" si="2"/>
        <v>2</v>
      </c>
      <c r="V27" s="26" t="s">
        <v>134</v>
      </c>
      <c r="W27" s="67">
        <f t="shared" si="3"/>
        <v>2</v>
      </c>
      <c r="X27" s="26" t="s">
        <v>90</v>
      </c>
      <c r="Y27" s="67">
        <f t="shared" si="4"/>
        <v>1</v>
      </c>
      <c r="Z27" s="26" t="s">
        <v>41</v>
      </c>
      <c r="AA27" s="68">
        <f t="shared" si="5"/>
        <v>3</v>
      </c>
      <c r="AB27" s="69">
        <f t="shared" si="6"/>
        <v>2</v>
      </c>
      <c r="AD27" s="70">
        <f t="shared" si="14"/>
        <v>0</v>
      </c>
      <c r="AE27" s="26"/>
      <c r="AF27" s="54"/>
      <c r="AH27" s="71" t="e">
        <f t="shared" si="7"/>
        <v>#VALUE!</v>
      </c>
      <c r="AI27" s="72">
        <f t="shared" si="8"/>
        <v>0</v>
      </c>
    </row>
    <row r="28" spans="2:35" s="49" customFormat="1" ht="110.25" x14ac:dyDescent="0.25">
      <c r="B28" s="23" t="s">
        <v>159</v>
      </c>
      <c r="C28" s="23" t="s">
        <v>160</v>
      </c>
      <c r="D28" s="27" t="s">
        <v>168</v>
      </c>
      <c r="E28" s="62">
        <f t="shared" si="16"/>
        <v>23</v>
      </c>
      <c r="F28" s="24" t="s">
        <v>192</v>
      </c>
      <c r="G28" s="24" t="s">
        <v>57</v>
      </c>
      <c r="H28" s="24" t="s">
        <v>75</v>
      </c>
      <c r="I28" s="24"/>
      <c r="J28" s="50"/>
      <c r="K28" s="61">
        <f t="shared" ref="K28" si="42">Q28</f>
        <v>2</v>
      </c>
      <c r="L28" s="61">
        <f t="shared" ref="L28" si="43">AA28</f>
        <v>3</v>
      </c>
      <c r="M28" s="61">
        <f t="shared" ref="M28" si="44">AB28</f>
        <v>2</v>
      </c>
      <c r="N28" s="61">
        <f t="shared" ref="N28" si="45">AD28</f>
        <v>0</v>
      </c>
      <c r="O28" s="61" t="e">
        <f t="shared" ref="O28" si="46">AH28</f>
        <v>#VALUE!</v>
      </c>
      <c r="P28" s="50"/>
      <c r="Q28" s="67">
        <f t="shared" ref="Q28" si="47">IFERROR(INDEX(ParamProbaScore,MATCH(R28,ParamProba,0)),0)</f>
        <v>2</v>
      </c>
      <c r="R28" s="26" t="s">
        <v>33</v>
      </c>
      <c r="S28" s="67">
        <f t="shared" ref="S28" si="48">IFERROR(INDEX(ParamImpact_FinanceScore,MATCH(T28,ParamImpact_Finance,0)),0)</f>
        <v>3</v>
      </c>
      <c r="T28" s="26" t="s">
        <v>45</v>
      </c>
      <c r="U28" s="67">
        <f t="shared" ref="U28" si="49">IFERROR(INDEX(ParamImpact_ImageScore,MATCH(V28,ParamImpact_Image,0)),0)</f>
        <v>2</v>
      </c>
      <c r="V28" s="26" t="s">
        <v>134</v>
      </c>
      <c r="W28" s="67">
        <f t="shared" ref="W28" si="50">IFERROR(INDEX(ParamImpact_JuriScore,MATCH(X28,ParamImpact_Juri,0)),0)</f>
        <v>2</v>
      </c>
      <c r="X28" s="26" t="s">
        <v>90</v>
      </c>
      <c r="Y28" s="67">
        <f t="shared" ref="Y28" si="51">IFERROR(INDEX(ParamImpact_SanteScore,MATCH(Z28,ParamImpact_Sante,0)),0)</f>
        <v>1</v>
      </c>
      <c r="Z28" s="26" t="s">
        <v>41</v>
      </c>
      <c r="AA28" s="68">
        <f t="shared" ref="AA28" si="52">IF(SUM(S28:Z28)=0,"",MAX(S28:Z28))</f>
        <v>3</v>
      </c>
      <c r="AB28" s="69">
        <f t="shared" ref="AB28" si="53">IF(OR(Q28="",AA28=""),"",INDEX(Barème_RB,5-Q28,AA28))</f>
        <v>2</v>
      </c>
      <c r="AD28" s="70">
        <f t="shared" ref="AD28" si="54">IFERROR(INDEX(ParamMaitriseScore,MATCH(AE28,ParamMaitrise,0)),0)</f>
        <v>0</v>
      </c>
      <c r="AE28" s="26"/>
      <c r="AF28" s="54"/>
      <c r="AH28" s="71" t="e">
        <f t="shared" ref="AH28" si="55">IF(OR(AB28="",AD28=""),"",INDEX(Barème_Prio,5-AB28,AD28))</f>
        <v>#VALUE!</v>
      </c>
      <c r="AI28" s="72">
        <f t="shared" ref="AI28" si="56">IFERROR(INDEX(ParamPrio,MATCH(AH28,ParamPrioScore,0)),0)</f>
        <v>0</v>
      </c>
    </row>
    <row r="29" spans="2:35" s="49" customFormat="1" ht="15.75" x14ac:dyDescent="0.25">
      <c r="B29" s="23"/>
      <c r="C29" s="27"/>
      <c r="D29" s="27"/>
      <c r="E29" s="62" t="str">
        <f t="shared" si="16"/>
        <v/>
      </c>
      <c r="F29" s="24"/>
      <c r="G29" s="24"/>
      <c r="H29" s="24"/>
      <c r="I29" s="28"/>
      <c r="J29" s="50"/>
      <c r="K29" s="61">
        <f t="shared" si="9"/>
        <v>0</v>
      </c>
      <c r="L29" s="61" t="str">
        <f t="shared" si="10"/>
        <v/>
      </c>
      <c r="M29" s="61" t="str">
        <f t="shared" si="11"/>
        <v/>
      </c>
      <c r="N29" s="61">
        <f t="shared" si="12"/>
        <v>0</v>
      </c>
      <c r="O29" s="61" t="str">
        <f t="shared" si="13"/>
        <v/>
      </c>
      <c r="P29" s="50"/>
      <c r="Q29" s="67">
        <f t="shared" si="0"/>
        <v>0</v>
      </c>
      <c r="R29" s="26"/>
      <c r="S29" s="67">
        <f t="shared" si="1"/>
        <v>0</v>
      </c>
      <c r="T29" s="26"/>
      <c r="U29" s="67">
        <f t="shared" si="2"/>
        <v>0</v>
      </c>
      <c r="V29" s="26"/>
      <c r="W29" s="67">
        <f t="shared" si="3"/>
        <v>0</v>
      </c>
      <c r="X29" s="26"/>
      <c r="Y29" s="67">
        <f t="shared" si="4"/>
        <v>0</v>
      </c>
      <c r="Z29" s="26"/>
      <c r="AA29" s="68" t="str">
        <f t="shared" si="5"/>
        <v/>
      </c>
      <c r="AB29" s="69" t="str">
        <f t="shared" si="6"/>
        <v/>
      </c>
      <c r="AD29" s="70">
        <f t="shared" si="14"/>
        <v>0</v>
      </c>
      <c r="AE29" s="26"/>
      <c r="AF29" s="54"/>
      <c r="AH29" s="71" t="str">
        <f t="shared" si="7"/>
        <v/>
      </c>
      <c r="AI29" s="72">
        <f t="shared" si="8"/>
        <v>0</v>
      </c>
    </row>
    <row r="30" spans="2:35" s="57" customFormat="1" ht="15.75" x14ac:dyDescent="0.25">
      <c r="E30" s="63"/>
      <c r="K30" s="65"/>
      <c r="L30" s="65"/>
      <c r="M30" s="65"/>
      <c r="N30" s="65"/>
      <c r="O30" s="65"/>
      <c r="Q30" s="65"/>
      <c r="S30" s="65"/>
      <c r="T30" s="49"/>
      <c r="U30" s="65"/>
      <c r="V30" s="49"/>
      <c r="W30" s="65"/>
      <c r="X30" s="49"/>
      <c r="Y30" s="65"/>
      <c r="Z30" s="49"/>
      <c r="AA30" s="65"/>
      <c r="AB30" s="65"/>
      <c r="AD30" s="65"/>
      <c r="AH30" s="63"/>
      <c r="AI30" s="63"/>
    </row>
    <row r="31" spans="2:35" x14ac:dyDescent="0.25">
      <c r="E31" s="64"/>
      <c r="Q31" s="66"/>
      <c r="S31" s="66"/>
      <c r="U31" s="66"/>
      <c r="W31" s="66"/>
      <c r="Y31" s="66"/>
      <c r="AA31" s="66"/>
      <c r="AB31" s="66"/>
      <c r="AD31" s="66"/>
      <c r="AH31" s="64"/>
      <c r="AI31" s="64"/>
    </row>
    <row r="32" spans="2:35" ht="42.6" hidden="1" customHeight="1" x14ac:dyDescent="0.25">
      <c r="E32" s="64"/>
      <c r="Q32" s="66"/>
      <c r="S32" s="66"/>
      <c r="U32" s="66"/>
      <c r="W32" s="66"/>
      <c r="Y32" s="66"/>
      <c r="AA32" s="66"/>
      <c r="AB32" s="66"/>
      <c r="AD32" s="66"/>
      <c r="AH32" s="64"/>
      <c r="AI32" s="64"/>
    </row>
  </sheetData>
  <sheetProtection formatColumns="0" formatRows="0"/>
  <mergeCells count="32">
    <mergeCell ref="B2:I2"/>
    <mergeCell ref="AB3:AB5"/>
    <mergeCell ref="S3:AA3"/>
    <mergeCell ref="Q2:AB2"/>
    <mergeCell ref="S4:T4"/>
    <mergeCell ref="K2:O2"/>
    <mergeCell ref="K3:K5"/>
    <mergeCell ref="L3:L5"/>
    <mergeCell ref="M3:M5"/>
    <mergeCell ref="N3:N5"/>
    <mergeCell ref="O3:O5"/>
    <mergeCell ref="I3:I5"/>
    <mergeCell ref="B3:B5"/>
    <mergeCell ref="C3:C5"/>
    <mergeCell ref="D3:D5"/>
    <mergeCell ref="E3:E5"/>
    <mergeCell ref="AH2:AI2"/>
    <mergeCell ref="AH3:AH5"/>
    <mergeCell ref="Q3:R4"/>
    <mergeCell ref="AF3:AF5"/>
    <mergeCell ref="AD3:AD5"/>
    <mergeCell ref="AE3:AE5"/>
    <mergeCell ref="AD2:AF2"/>
    <mergeCell ref="U4:V4"/>
    <mergeCell ref="W4:X4"/>
    <mergeCell ref="Y4:Z4"/>
    <mergeCell ref="AA4:AA5"/>
    <mergeCell ref="F3:F5"/>
    <mergeCell ref="G4:G5"/>
    <mergeCell ref="H4:H5"/>
    <mergeCell ref="G3:H3"/>
    <mergeCell ref="AI3:AI5"/>
  </mergeCells>
  <phoneticPr fontId="19" type="noConversion"/>
  <conditionalFormatting sqref="Q7:V27 Q6:AB6 W7:AB17 W18:Y27 AA18:AB29 Q28:Y29">
    <cfRule type="cellIs" dxfId="67" priority="216" operator="equal">
      <formula>4</formula>
    </cfRule>
    <cfRule type="cellIs" dxfId="66" priority="217" operator="equal">
      <formula>3</formula>
    </cfRule>
    <cfRule type="cellIs" dxfId="65" priority="218" operator="equal">
      <formula>2</formula>
    </cfRule>
    <cfRule type="cellIs" dxfId="64" priority="219" operator="equal">
      <formula>1</formula>
    </cfRule>
  </conditionalFormatting>
  <conditionalFormatting sqref="AD6:AD29 N6:N29">
    <cfRule type="cellIs" dxfId="63" priority="133" operator="equal">
      <formula>1</formula>
    </cfRule>
    <cfRule type="cellIs" dxfId="62" priority="134" operator="equal">
      <formula>2</formula>
    </cfRule>
    <cfRule type="cellIs" dxfId="61" priority="135" operator="equal">
      <formula>3</formula>
    </cfRule>
    <cfRule type="cellIs" dxfId="60" priority="136" operator="equal">
      <formula>4</formula>
    </cfRule>
  </conditionalFormatting>
  <conditionalFormatting sqref="Z18:Z29">
    <cfRule type="cellIs" dxfId="59" priority="97" operator="equal">
      <formula>4</formula>
    </cfRule>
    <cfRule type="cellIs" dxfId="58" priority="98" operator="equal">
      <formula>3</formula>
    </cfRule>
    <cfRule type="cellIs" dxfId="57" priority="99" operator="equal">
      <formula>2</formula>
    </cfRule>
    <cfRule type="cellIs" dxfId="56" priority="100" operator="equal">
      <formula>1</formula>
    </cfRule>
  </conditionalFormatting>
  <conditionalFormatting sqref="K6:M29">
    <cfRule type="cellIs" dxfId="55" priority="13" operator="equal">
      <formula>1</formula>
    </cfRule>
    <cfRule type="cellIs" dxfId="54" priority="14" operator="equal">
      <formula>2</formula>
    </cfRule>
    <cfRule type="cellIs" dxfId="53" priority="15" operator="equal">
      <formula>3</formula>
    </cfRule>
    <cfRule type="cellIs" dxfId="52" priority="16" operator="equal">
      <formula>4</formula>
    </cfRule>
  </conditionalFormatting>
  <conditionalFormatting sqref="AI6:AI29">
    <cfRule type="cellIs" dxfId="51" priority="1" operator="equal">
      <formula>1</formula>
    </cfRule>
    <cfRule type="cellIs" dxfId="50" priority="2" operator="equal">
      <formula>2</formula>
    </cfRule>
    <cfRule type="cellIs" dxfId="49" priority="3" operator="equal">
      <formula>3</formula>
    </cfRule>
    <cfRule type="cellIs" dxfId="48" priority="4" operator="equal">
      <formula>4</formula>
    </cfRule>
  </conditionalFormatting>
  <conditionalFormatting sqref="AH1:AH1048576 O1:O1048576">
    <cfRule type="cellIs" dxfId="47" priority="101" operator="equal">
      <formula>3</formula>
    </cfRule>
    <cfRule type="cellIs" dxfId="46" priority="102" operator="equal">
      <formula>4</formula>
    </cfRule>
    <cfRule type="cellIs" dxfId="45" priority="103" operator="equal">
      <formula>2</formula>
    </cfRule>
    <cfRule type="cellIs" dxfId="44" priority="104" operator="equal">
      <formula>1</formula>
    </cfRule>
  </conditionalFormatting>
  <dataValidations count="2">
    <dataValidation type="list" allowBlank="1" showInputMessage="1" showErrorMessage="1" sqref="R6:R29" xr:uid="{6E4618F0-A419-455F-A71C-52BB34F8935B}">
      <formula1>ParamProba</formula1>
    </dataValidation>
    <dataValidation type="list" allowBlank="1" showInputMessage="1" showErrorMessage="1" sqref="H6:H29" xr:uid="{46F3EE88-B7B9-4406-A5D9-87B58AC2CED8}">
      <formula1>INDIRECT(G6)</formula1>
    </dataValidation>
  </dataValidations>
  <printOptions horizontalCentered="1"/>
  <pageMargins left="0.19685039370078741" right="0.27559055118110237" top="0.59055118110236227" bottom="0.98425196850393704" header="0.51181102362204722" footer="0.51181102362204722"/>
  <pageSetup paperSize="9" scale="14" fitToHeight="8" orientation="landscape" r:id="rId1"/>
  <headerFooter alignWithMargins="0">
    <oddFooter>&amp;L&amp;A&amp;R&amp;P/&amp;N</oddFooter>
  </headerFooter>
  <drawing r:id="rId2"/>
  <legacyDrawing r:id="rId3"/>
  <extLst>
    <ext xmlns:x14="http://schemas.microsoft.com/office/spreadsheetml/2009/9/main" uri="{CCE6A557-97BC-4b89-ADB6-D9C93CAAB3DF}">
      <x14:dataValidations xmlns:xm="http://schemas.microsoft.com/office/excel/2006/main" count="6">
        <x14:dataValidation type="list" allowBlank="1" showInputMessage="1" showErrorMessage="1" xr:uid="{A7775622-AE5E-4A5E-ACF6-321598DEB5C7}">
          <x14:formula1>
            <xm:f>Paramètres!$H$4:$H$7</xm:f>
          </x14:formula1>
          <xm:sqref>T6:T29</xm:sqref>
        </x14:dataValidation>
        <x14:dataValidation type="list" allowBlank="1" showInputMessage="1" showErrorMessage="1" xr:uid="{4B02584B-62BE-47FC-A9C0-85124493DCEF}">
          <x14:formula1>
            <xm:f>Paramètres!$L$4:$L$7</xm:f>
          </x14:formula1>
          <xm:sqref>X6:X29</xm:sqref>
        </x14:dataValidation>
        <x14:dataValidation type="list" allowBlank="1" showInputMessage="1" showErrorMessage="1" xr:uid="{553485F2-B22D-44AB-BCC4-E6211C585312}">
          <x14:formula1>
            <xm:f>Paramètres!$N$4:$N$7</xm:f>
          </x14:formula1>
          <xm:sqref>Z6:Z29</xm:sqref>
        </x14:dataValidation>
        <x14:dataValidation type="list" allowBlank="1" showInputMessage="1" showErrorMessage="1" xr:uid="{B1BFA90D-6463-45AD-8518-CDC5C3768A11}">
          <x14:formula1>
            <xm:f>Paramètres!$P$4:$P$7</xm:f>
          </x14:formula1>
          <xm:sqref>AE6:AE29</xm:sqref>
        </x14:dataValidation>
        <x14:dataValidation type="list" allowBlank="1" showInputMessage="1" showErrorMessage="1" xr:uid="{462EAD98-228E-4CA8-AF1C-96ED853C5677}">
          <x14:formula1>
            <xm:f>Paramètres!$A$3:$D$3</xm:f>
          </x14:formula1>
          <xm:sqref>G6:G29</xm:sqref>
        </x14:dataValidation>
        <x14:dataValidation type="list" allowBlank="1" showInputMessage="1" showErrorMessage="1" xr:uid="{4D7A4ADB-FC00-45D7-8F9C-1FDC68CAB89E}">
          <x14:formula1>
            <xm:f>Paramètres!$J$4:$J$7</xm:f>
          </x14:formula1>
          <xm:sqref>V6:V29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8">
    <pageSetUpPr fitToPage="1"/>
  </sheetPr>
  <dimension ref="A1:AB27"/>
  <sheetViews>
    <sheetView showGridLines="0" zoomScale="44" zoomScaleNormal="70" workbookViewId="0">
      <selection activeCell="L6" sqref="L6"/>
    </sheetView>
  </sheetViews>
  <sheetFormatPr baseColWidth="10" defaultColWidth="0" defaultRowHeight="60" customHeight="1" zeroHeight="1" x14ac:dyDescent="0.25"/>
  <cols>
    <col min="1" max="1" width="1.85546875" style="74" customWidth="1"/>
    <col min="2" max="2" width="5.140625" style="73" customWidth="1"/>
    <col min="3" max="6" width="15.5703125" style="74" customWidth="1"/>
    <col min="7" max="7" width="10.5703125" style="74" customWidth="1"/>
    <col min="8" max="9" width="8.140625" style="74" customWidth="1"/>
    <col min="10" max="13" width="15.5703125" style="74" customWidth="1"/>
    <col min="14" max="14" width="8.140625" style="74" customWidth="1"/>
    <col min="15" max="15" width="2" style="74" customWidth="1"/>
    <col min="16" max="16" width="5.85546875" style="75" customWidth="1"/>
    <col min="17" max="17" width="23.5703125" style="74" customWidth="1"/>
    <col min="18" max="18" width="14" style="74" customWidth="1"/>
    <col min="19" max="19" width="1" style="74" customWidth="1"/>
    <col min="20" max="20" width="26.85546875" style="76" customWidth="1"/>
    <col min="21" max="21" width="14" style="76" bestFit="1" customWidth="1"/>
    <col min="22" max="22" width="2.140625" style="76" customWidth="1"/>
    <col min="23" max="27" width="10.85546875" style="74" hidden="1" customWidth="1"/>
    <col min="28" max="28" width="0" style="74" hidden="1" customWidth="1"/>
    <col min="29" max="16384" width="10.85546875" style="74" hidden="1"/>
  </cols>
  <sheetData>
    <row r="1" spans="2:22" ht="15.75" thickBot="1" x14ac:dyDescent="0.3"/>
    <row r="2" spans="2:22" ht="27" thickBot="1" x14ac:dyDescent="0.45">
      <c r="C2" s="207" t="s">
        <v>35</v>
      </c>
      <c r="D2" s="208"/>
      <c r="E2" s="208"/>
      <c r="F2" s="208"/>
      <c r="G2" s="208"/>
      <c r="H2" s="208"/>
      <c r="I2" s="208"/>
      <c r="J2" s="208"/>
      <c r="K2" s="208"/>
      <c r="L2" s="208"/>
      <c r="M2" s="209"/>
    </row>
    <row r="3" spans="2:22" s="75" customFormat="1" ht="15" x14ac:dyDescent="0.25">
      <c r="B3" s="73"/>
      <c r="C3" s="77"/>
      <c r="D3" s="77"/>
      <c r="E3" s="77"/>
      <c r="F3" s="77"/>
      <c r="G3" s="74"/>
      <c r="J3" s="78"/>
      <c r="K3" s="78"/>
      <c r="L3" s="78"/>
      <c r="M3" s="78"/>
      <c r="Q3" s="74"/>
      <c r="R3" s="74"/>
      <c r="S3" s="74"/>
      <c r="T3" s="76"/>
      <c r="U3" s="76"/>
      <c r="V3" s="76"/>
    </row>
    <row r="4" spans="2:22" ht="60" customHeight="1" x14ac:dyDescent="0.25">
      <c r="Q4" s="79"/>
    </row>
    <row r="5" spans="2:22" ht="60" customHeight="1" x14ac:dyDescent="0.35">
      <c r="B5" s="80" t="s">
        <v>9</v>
      </c>
      <c r="H5" s="81"/>
      <c r="I5" s="82" t="s">
        <v>0</v>
      </c>
      <c r="J5" s="73"/>
      <c r="Q5" s="83"/>
      <c r="R5" s="83"/>
      <c r="S5" s="84"/>
      <c r="T5" s="83"/>
      <c r="U5" s="83"/>
      <c r="V5" s="83"/>
    </row>
    <row r="6" spans="2:22" ht="60" customHeight="1" x14ac:dyDescent="0.25">
      <c r="B6" s="85">
        <v>4</v>
      </c>
      <c r="C6" s="109" t="str" cm="1">
        <f t="array" aca="1" ref="C6" ca="1">ConcScRk("Grille des risques","DataRef","DataImpact_brut",C$10,"DataProba_brut",$B6)</f>
        <v/>
      </c>
      <c r="D6" s="110" t="str" cm="1">
        <f t="array" aca="1" ref="D6" ca="1">ConcScRk("Grille des risques","DataRef","DataImpact_brut",D$10,"DataProba_brut",$B6)</f>
        <v>19</v>
      </c>
      <c r="E6" s="111" t="str" cm="1">
        <f t="array" aca="1" ref="E6" ca="1">ConcScRk("Grille des risques","DataRef","DataImpact_brut",E$10,"DataProba_brut",$B6)</f>
        <v>5</v>
      </c>
      <c r="F6" s="111" t="str" cm="1">
        <f t="array" aca="1" ref="F6" ca="1">ConcScRk("Grille des risques","DataRef","DataImpact_brut",F$10,"DataProba_brut",$B6)</f>
        <v/>
      </c>
      <c r="I6" s="85">
        <v>4</v>
      </c>
      <c r="J6" s="118" t="str" cm="1">
        <f t="array" aca="1" ref="J6" ca="1">ConcScRk("Grille des risques","DataRef","DataMaitrise",J$10,"DataRisk_brut",$I6)</f>
        <v/>
      </c>
      <c r="K6" s="111" t="str" cm="1">
        <f t="array" aca="1" ref="K6" ca="1">ConcScRk("Grille des risques","DataRef","DataMaitrise",K$10,"DataRisk_brut",$I6)</f>
        <v/>
      </c>
      <c r="L6" s="110" t="str" cm="1">
        <f t="array" aca="1" ref="L6" ca="1">ConcScRk("Grille des risques","DataRef","DataMaitrise",L$10,"DataRisk_brut",$I6)</f>
        <v>1</v>
      </c>
      <c r="M6" s="110" t="str" cm="1">
        <f t="array" aca="1" ref="M6" ca="1">ConcScRk("Grille des risques","DataRef","DataMaitrise",M$10,"DataRisk_brut",$I6)</f>
        <v/>
      </c>
      <c r="Q6" s="84"/>
      <c r="R6" s="76"/>
      <c r="S6" s="76"/>
      <c r="T6" s="86"/>
    </row>
    <row r="7" spans="2:22" ht="60" customHeight="1" x14ac:dyDescent="0.25">
      <c r="B7" s="87">
        <v>3</v>
      </c>
      <c r="C7" s="109" t="str" cm="1">
        <f t="array" aca="1" ref="C7" ca="1">ConcScRk("Grille des risques","DataRef","DataImpact_brut",C$10,"DataProba_brut",$B7)</f>
        <v/>
      </c>
      <c r="D7" s="112" t="str" cm="1">
        <f t="array" aca="1" ref="D7" ca="1">ConcScRk("Grille des risques","DataRef","DataImpact_brut",D$10,"DataProba_brut",$B7)</f>
        <v>8, 14, 17, 20</v>
      </c>
      <c r="E7" s="110" t="str" cm="1">
        <f t="array" aca="1" ref="E7" ca="1">ConcScRk("Grille des risques","DataRef","DataImpact_brut",E$10,"DataProba_brut",$B7)</f>
        <v>2, 3, 4, 6, 7, 9, 10, 13, 16</v>
      </c>
      <c r="F7" s="111" t="str" cm="1">
        <f t="array" aca="1" ref="F7" ca="1">ConcScRk("Grille des risques","DataRef","DataImpact_brut",F$10,"DataProba_brut",$B7)</f>
        <v>1, 12, 15</v>
      </c>
      <c r="I7" s="87">
        <v>3</v>
      </c>
      <c r="J7" s="118" t="str" cm="1">
        <f t="array" aca="1" ref="J7" ca="1">ConcScRk("Grille des risques","DataRef","DataMaitrise",J$10,"DataRisk_brut",$I7)</f>
        <v/>
      </c>
      <c r="K7" s="111" t="str" cm="1">
        <f t="array" aca="1" ref="K7" ca="1">ConcScRk("Grille des risques","DataRef","DataMaitrise",K$10,"DataRisk_brut",$I7)</f>
        <v/>
      </c>
      <c r="L7" s="110" t="str" cm="1">
        <f t="array" aca="1" ref="L7" ca="1">ConcScRk("Grille des risques","DataRef","DataMaitrise",L$10,"DataRisk_brut",$I7)</f>
        <v/>
      </c>
      <c r="M7" s="110" t="str" cm="1">
        <f t="array" aca="1" ref="M7" ca="1">ConcScRk("Grille des risques","DataRef","DataMaitrise",M$10,"DataRisk_brut",$I7)</f>
        <v/>
      </c>
      <c r="Q7" s="84"/>
      <c r="R7" s="76"/>
      <c r="S7" s="76"/>
      <c r="T7" s="86"/>
    </row>
    <row r="8" spans="2:22" ht="60" customHeight="1" x14ac:dyDescent="0.25">
      <c r="B8" s="88">
        <v>2</v>
      </c>
      <c r="C8" s="113" t="str" cm="1">
        <f t="array" aca="1" ref="C8" ca="1">ConcScRk("Grille des risques","DataRef","DataImpact_brut",C$10,"DataProba_brut",$B8)</f>
        <v/>
      </c>
      <c r="D8" s="112" t="str" cm="1">
        <f t="array" aca="1" ref="D8" ca="1">ConcScRk("Grille des risques","DataRef","DataImpact_brut",D$10,"DataProba_brut",$B8)</f>
        <v>11, 18, 21</v>
      </c>
      <c r="E8" s="112" t="str" cm="1">
        <f t="array" aca="1" ref="E8" ca="1">ConcScRk("Grille des risques","DataRef","DataImpact_brut",E$10,"DataProba_brut",$B8)</f>
        <v>22, 23</v>
      </c>
      <c r="F8" s="110" t="str" cm="1">
        <f t="array" aca="1" ref="F8" ca="1">ConcScRk("Grille des risques","DataRef","DataImpact_brut",F$10,"DataProba_brut",$B8)</f>
        <v/>
      </c>
      <c r="I8" s="88">
        <v>2</v>
      </c>
      <c r="J8" s="119" t="str" cm="1">
        <f t="array" aca="1" ref="J8" ca="1">ConcScRk("Grille des risques","DataRef","DataMaitrise",J$10,"DataRisk_brut",$I8)</f>
        <v/>
      </c>
      <c r="K8" s="120" t="str" cm="1">
        <f t="array" aca="1" ref="K8" ca="1">ConcScRk("Grille des risques","DataRef","DataMaitrise",K$10,"DataRisk_brut",$I8)</f>
        <v/>
      </c>
      <c r="L8" s="112" t="str" cm="1">
        <f t="array" aca="1" ref="L8" ca="1">ConcScRk("Grille des risques","DataRef","DataMaitrise",L$10,"DataRisk_brut",$I8)</f>
        <v/>
      </c>
      <c r="M8" s="112" t="str" cm="1">
        <f t="array" aca="1" ref="M8" ca="1">ConcScRk("Grille des risques","DataRef","DataMaitrise",M$10,"DataRisk_brut",$I8)</f>
        <v/>
      </c>
      <c r="Q8" s="84"/>
      <c r="R8" s="76"/>
      <c r="T8" s="86"/>
    </row>
    <row r="9" spans="2:22" ht="60" customHeight="1" x14ac:dyDescent="0.35">
      <c r="B9" s="89">
        <v>1</v>
      </c>
      <c r="C9" s="114" t="str" cm="1">
        <f t="array" aca="1" ref="C9" ca="1">ConcScRk("Grille des risques","DataRef","DataImpact_brut",C$10,"DataProba_brut",$B9)</f>
        <v/>
      </c>
      <c r="D9" s="115" t="str" cm="1">
        <f t="array" aca="1" ref="D9" ca="1">ConcScRk("Grille des risques","DataRef","DataImpact_brut",D$10,"DataProba_brut",$B9)</f>
        <v/>
      </c>
      <c r="E9" s="116" t="str" cm="1">
        <f t="array" aca="1" ref="E9" ca="1">ConcScRk("Grille des risques","DataRef","DataImpact_brut",E$10,"DataProba_brut",$B9)</f>
        <v/>
      </c>
      <c r="F9" s="117" t="str" cm="1">
        <f t="array" aca="1" ref="F9" ca="1">ConcScRk("Grille des risques","DataRef","DataImpact_brut",F$10,"DataProba_brut",$B9)</f>
        <v/>
      </c>
      <c r="G9" s="90" t="s">
        <v>10</v>
      </c>
      <c r="I9" s="89">
        <v>1</v>
      </c>
      <c r="J9" s="121" t="str" cm="1">
        <f t="array" aca="1" ref="J9" ca="1">ConcScRk("Grille des risques","DataRef","DataMaitrise",J$10,"DataRisk_brut",$I9)</f>
        <v/>
      </c>
      <c r="K9" s="122" t="str" cm="1">
        <f t="array" aca="1" ref="K9" ca="1">ConcScRk("Grille des risques","DataRef","DataMaitrise",K$10,"DataRisk_brut",$I9)</f>
        <v/>
      </c>
      <c r="L9" s="116" t="str" cm="1">
        <f t="array" aca="1" ref="L9" ca="1">ConcScRk("Grille des risques","DataRef","DataMaitrise",L$10,"DataRisk_brut",$I9)</f>
        <v/>
      </c>
      <c r="M9" s="116" t="str" cm="1">
        <f t="array" aca="1" ref="M9" ca="1">ConcScRk("Grille des risques","DataRef","DataMaitrise",M$10,"DataRisk_brut",$I9)</f>
        <v/>
      </c>
      <c r="N9" s="91" t="s">
        <v>4</v>
      </c>
      <c r="Q9" s="84"/>
      <c r="R9" s="76"/>
      <c r="T9" s="86"/>
    </row>
    <row r="10" spans="2:22" s="75" customFormat="1" ht="60" customHeight="1" thickBot="1" x14ac:dyDescent="0.3">
      <c r="B10" s="92"/>
      <c r="C10" s="93">
        <v>1</v>
      </c>
      <c r="D10" s="94">
        <v>2</v>
      </c>
      <c r="E10" s="95">
        <v>3</v>
      </c>
      <c r="F10" s="96">
        <v>4</v>
      </c>
      <c r="G10" s="74"/>
      <c r="J10" s="96">
        <v>1</v>
      </c>
      <c r="K10" s="95">
        <v>2</v>
      </c>
      <c r="L10" s="94">
        <v>3</v>
      </c>
      <c r="M10" s="93">
        <v>4</v>
      </c>
      <c r="Q10" s="74"/>
      <c r="R10" s="74"/>
      <c r="S10" s="74"/>
      <c r="T10" s="76"/>
      <c r="U10" s="76"/>
      <c r="V10" s="76"/>
    </row>
    <row r="11" spans="2:22" ht="27" thickBot="1" x14ac:dyDescent="0.45">
      <c r="C11" s="207" t="s">
        <v>36</v>
      </c>
      <c r="D11" s="208"/>
      <c r="E11" s="208"/>
      <c r="F11" s="208"/>
      <c r="G11" s="208"/>
      <c r="H11" s="208"/>
      <c r="I11" s="208"/>
      <c r="J11" s="208"/>
      <c r="K11" s="208"/>
      <c r="L11" s="208"/>
      <c r="M11" s="209"/>
    </row>
    <row r="12" spans="2:22" ht="15" x14ac:dyDescent="0.25"/>
    <row r="13" spans="2:22" ht="60" customHeight="1" x14ac:dyDescent="0.25">
      <c r="Q13" s="79"/>
    </row>
    <row r="14" spans="2:22" ht="60" customHeight="1" x14ac:dyDescent="0.35">
      <c r="B14" s="80" t="s">
        <v>9</v>
      </c>
      <c r="H14" s="81"/>
      <c r="I14" s="82" t="s">
        <v>0</v>
      </c>
      <c r="J14" s="73"/>
      <c r="Q14" s="141" t="s">
        <v>12</v>
      </c>
      <c r="R14" s="141" t="s">
        <v>2</v>
      </c>
      <c r="S14" s="97"/>
      <c r="T14" s="141" t="s">
        <v>7</v>
      </c>
      <c r="U14" s="141" t="s">
        <v>2</v>
      </c>
      <c r="V14" s="83"/>
    </row>
    <row r="15" spans="2:22" ht="60" customHeight="1" x14ac:dyDescent="0.25">
      <c r="B15" s="85">
        <v>4</v>
      </c>
      <c r="C15" s="9">
        <f t="array" ref="C15">SUM(IF((Probabilite_brute='Synthèse '!$B15)*(Impact_brut='Synthèse '!C$19),1,0))</f>
        <v>0</v>
      </c>
      <c r="D15" s="2">
        <f t="array" ref="D15">SUM(IF((Probabilite_brute='Synthèse '!$B15)*(Impact_brut='Synthèse '!D$19),1,0))</f>
        <v>1</v>
      </c>
      <c r="E15" s="3">
        <f t="array" ref="E15">SUM(IF((Probabilite_brute='Synthèse '!$B15)*(Impact_brut='Synthèse '!E$19),1,0))</f>
        <v>1</v>
      </c>
      <c r="F15" s="3">
        <f t="array" ref="F15">SUM(IF((Probabilite_brute='Synthèse '!$B15)*(Impact_brut='Synthèse '!F$19),1,0))</f>
        <v>0</v>
      </c>
      <c r="I15" s="85">
        <v>4</v>
      </c>
      <c r="J15" s="4">
        <f t="array" ref="J15">SUM(IF((Risque_brut='Synthèse '!$I15)*(Evaluation_maitrise='Synthèse '!J$19),1,0))</f>
        <v>0</v>
      </c>
      <c r="K15" s="3">
        <f t="array" ref="K15">SUM(IF((Risque_brut='Synthèse '!$I15)*(Evaluation_maitrise='Synthèse '!K$19),1,0))</f>
        <v>0</v>
      </c>
      <c r="L15" s="2">
        <f t="array" ref="L15">SUM(IF((Risque_brut='Synthèse '!$I15)*(Evaluation_maitrise='Synthèse '!L$19),1,0))</f>
        <v>1</v>
      </c>
      <c r="M15" s="2">
        <f t="array" ref="M15">SUM(IF((Risque_brut='Synthèse '!$I15)*(Evaluation_maitrise='Synthèse '!M$19),1,0))</f>
        <v>0</v>
      </c>
      <c r="Q15" s="98">
        <v>1</v>
      </c>
      <c r="R15" s="123">
        <f>SUM(C17,C18,D18)</f>
        <v>0</v>
      </c>
      <c r="S15" s="99"/>
      <c r="T15" s="100" t="s">
        <v>83</v>
      </c>
      <c r="U15" s="123">
        <f>SUM(J15:K16)</f>
        <v>0</v>
      </c>
    </row>
    <row r="16" spans="2:22" ht="60" customHeight="1" x14ac:dyDescent="0.25">
      <c r="B16" s="87">
        <v>3</v>
      </c>
      <c r="C16" s="9">
        <f t="array" ref="C16">SUM(IF((Probabilite_brute='Synthèse '!$B16)*(Impact_brut='Synthèse '!C$19),1,0))</f>
        <v>0</v>
      </c>
      <c r="D16" s="1">
        <f t="array" ref="D16">SUM(IF((Probabilite_brute='Synthèse '!$B16)*(Impact_brut='Synthèse '!D$19),1,0))</f>
        <v>4</v>
      </c>
      <c r="E16" s="2">
        <f t="array" ref="E16">SUM(IF((Probabilite_brute='Synthèse '!$B16)*(Impact_brut='Synthèse '!E$19),1,0))</f>
        <v>9</v>
      </c>
      <c r="F16" s="3">
        <f t="array" ref="F16">SUM(IF((Probabilite_brute='Synthèse '!$B16)*(Impact_brut='Synthèse '!F$19),1,0))</f>
        <v>3</v>
      </c>
      <c r="I16" s="87">
        <v>3</v>
      </c>
      <c r="J16" s="4">
        <f t="array" ref="J16">SUM(IF((Risque_brut='Synthèse '!$I16)*(Evaluation_maitrise='Synthèse '!J$19),1,0))</f>
        <v>0</v>
      </c>
      <c r="K16" s="3">
        <f t="array" ref="K16">SUM(IF((Risque_brut='Synthèse '!$I16)*(Evaluation_maitrise='Synthèse '!K$19),1,0))</f>
        <v>0</v>
      </c>
      <c r="L16" s="2">
        <f t="array" ref="L16">SUM(IF((Risque_brut='Synthèse '!$I16)*(Evaluation_maitrise='Synthèse '!L$19),1,0))</f>
        <v>0</v>
      </c>
      <c r="M16" s="2">
        <f t="array" ref="M16">SUM(IF((Risque_brut='Synthèse '!$I16)*(Evaluation_maitrise='Synthèse '!M$19),1,0))</f>
        <v>0</v>
      </c>
      <c r="Q16" s="101">
        <v>2</v>
      </c>
      <c r="R16" s="123">
        <f>SUM(C15,C16,D17,E18,D16,E17)</f>
        <v>9</v>
      </c>
      <c r="S16" s="99"/>
      <c r="T16" s="102" t="s">
        <v>93</v>
      </c>
      <c r="U16" s="123">
        <f>SUM(L15:M16)</f>
        <v>1</v>
      </c>
    </row>
    <row r="17" spans="1:22" ht="60" customHeight="1" x14ac:dyDescent="0.35">
      <c r="B17" s="88">
        <v>2</v>
      </c>
      <c r="C17" s="6">
        <f t="array" ref="C17">SUM(IF((Probabilite_brute='Synthèse '!$B17)*(Impact_brut='Synthèse '!C$19),1,0))</f>
        <v>0</v>
      </c>
      <c r="D17" s="1">
        <f t="array" ref="D17">SUM(IF((Probabilite_brute='Synthèse '!$B17)*(Impact_brut='Synthèse '!D$19),1,0))</f>
        <v>3</v>
      </c>
      <c r="E17" s="1">
        <f t="array" ref="E17">SUM(IF((Probabilite_brute='Synthèse '!$B17)*(Impact_brut='Synthèse '!E$19),1,0))</f>
        <v>2</v>
      </c>
      <c r="F17" s="2">
        <f t="array" ref="F17">SUM(IF((Probabilite_brute='Synthèse '!$B17)*(Impact_brut='Synthèse '!F$19),1,0))</f>
        <v>0</v>
      </c>
      <c r="I17" s="88">
        <v>2</v>
      </c>
      <c r="J17" s="34">
        <f t="array" ref="J17">SUM(IF((Risque_brut='Synthèse '!$I17)*(Evaluation_maitrise='Synthèse '!J$19),1,0))</f>
        <v>0</v>
      </c>
      <c r="K17" s="12">
        <f t="array" ref="K17">SUM(IF((Risque_brut='Synthèse '!$I17)*(Evaluation_maitrise='Synthèse '!K$19),1,0))</f>
        <v>0</v>
      </c>
      <c r="L17" s="1">
        <f t="array" ref="L17">SUM(IF((Risque_brut='Synthèse '!$I17)*(Evaluation_maitrise='Synthèse '!L$19),1,0))</f>
        <v>0</v>
      </c>
      <c r="M17" s="1">
        <f t="array" ref="M17">SUM(IF((Risque_brut='Synthèse '!$I17)*(Evaluation_maitrise='Synthèse '!M$19),1,0))</f>
        <v>0</v>
      </c>
      <c r="Q17" s="103">
        <v>3</v>
      </c>
      <c r="R17" s="123">
        <f>SUM(D15,E16,F17,F18)</f>
        <v>10</v>
      </c>
      <c r="S17" s="81"/>
      <c r="T17" s="104" t="s">
        <v>157</v>
      </c>
      <c r="U17" s="123">
        <f>SUM(L17:M18)</f>
        <v>0</v>
      </c>
    </row>
    <row r="18" spans="1:22" ht="60" customHeight="1" x14ac:dyDescent="0.35">
      <c r="B18" s="89">
        <v>1</v>
      </c>
      <c r="C18" s="10">
        <f t="array" ref="C18">SUM(IF((Probabilite_brute='Synthèse '!$B18)*(Impact_brut='Synthèse '!C$19),1,0))</f>
        <v>0</v>
      </c>
      <c r="D18" s="7">
        <f t="array" ref="D18">SUM(IF((Probabilite_brute='Synthèse '!$B18)*(Impact_brut='Synthèse '!D$19),1,0))</f>
        <v>0</v>
      </c>
      <c r="E18" s="8">
        <f t="array" ref="E18">SUM(IF((Probabilite_brute='Synthèse '!$B18)*(Impact_brut='Synthèse '!E$19),1,0))</f>
        <v>0</v>
      </c>
      <c r="F18" s="11">
        <f t="array" ref="F18">SUM(IF((Probabilite_brute='Synthèse '!$B18)*(Impact_brut='Synthèse '!F$19),1,0))</f>
        <v>0</v>
      </c>
      <c r="G18" s="90" t="s">
        <v>10</v>
      </c>
      <c r="I18" s="89">
        <v>1</v>
      </c>
      <c r="J18" s="35">
        <f t="array" ref="J18">SUM(IF((Risque_brut='Synthèse '!$I18)*(Evaluation_maitrise='Synthèse '!J$19),1,0))</f>
        <v>0</v>
      </c>
      <c r="K18" s="13">
        <f t="array" ref="K18">SUM(IF((Risque_brut='Synthèse '!$I18)*(Evaluation_maitrise='Synthèse '!K$19),1,0))</f>
        <v>0</v>
      </c>
      <c r="L18" s="8">
        <f t="array" ref="L18">SUM(IF((Risque_brut='Synthèse '!$I18)*(Evaluation_maitrise='Synthèse '!L$19),1,0))</f>
        <v>0</v>
      </c>
      <c r="M18" s="8">
        <f t="array" ref="M18">SUM(IF((Risque_brut='Synthèse '!$I18)*(Evaluation_maitrise='Synthèse '!M$19),1,0))</f>
        <v>0</v>
      </c>
      <c r="N18" s="91" t="s">
        <v>4</v>
      </c>
      <c r="Q18" s="105">
        <v>4</v>
      </c>
      <c r="R18" s="123">
        <f>SUM(E15,F16,F15)</f>
        <v>4</v>
      </c>
      <c r="S18" s="81"/>
      <c r="T18" s="106" t="s">
        <v>94</v>
      </c>
      <c r="U18" s="123">
        <f>SUM(J17:K18)</f>
        <v>0</v>
      </c>
    </row>
    <row r="19" spans="1:22" s="75" customFormat="1" ht="60" customHeight="1" x14ac:dyDescent="0.25">
      <c r="B19" s="107"/>
      <c r="C19" s="93">
        <v>1</v>
      </c>
      <c r="D19" s="94">
        <v>2</v>
      </c>
      <c r="E19" s="95">
        <v>3</v>
      </c>
      <c r="F19" s="96">
        <v>4</v>
      </c>
      <c r="G19" s="74"/>
      <c r="J19" s="96">
        <v>1</v>
      </c>
      <c r="K19" s="95">
        <v>2</v>
      </c>
      <c r="L19" s="94">
        <v>3</v>
      </c>
      <c r="M19" s="93">
        <v>4</v>
      </c>
      <c r="Q19" s="74"/>
      <c r="R19" s="74"/>
      <c r="S19" s="74"/>
      <c r="T19" s="76"/>
      <c r="U19" s="76"/>
      <c r="V19" s="76"/>
    </row>
    <row r="20" spans="1:22" s="75" customFormat="1" ht="15" hidden="1" x14ac:dyDescent="0.25">
      <c r="B20" s="107"/>
      <c r="C20" s="77"/>
      <c r="D20" s="77"/>
      <c r="E20" s="77"/>
      <c r="F20" s="77"/>
      <c r="G20" s="74"/>
      <c r="J20" s="78"/>
      <c r="K20" s="78"/>
      <c r="L20" s="78"/>
      <c r="M20" s="78"/>
      <c r="Q20" s="74"/>
      <c r="R20" s="74"/>
      <c r="S20" s="74"/>
      <c r="T20" s="76"/>
      <c r="U20" s="76"/>
      <c r="V20" s="76"/>
    </row>
    <row r="21" spans="1:22" ht="15" hidden="1" x14ac:dyDescent="0.25"/>
    <row r="27" spans="1:22" ht="60" hidden="1" customHeight="1" x14ac:dyDescent="0.25">
      <c r="A27" s="108"/>
    </row>
  </sheetData>
  <sheetProtection formatColumns="0" formatRows="0"/>
  <mergeCells count="2">
    <mergeCell ref="C2:M2"/>
    <mergeCell ref="C11:M11"/>
  </mergeCells>
  <printOptions horizontalCentered="1"/>
  <pageMargins left="0.19685039370078741" right="0.27559055118110237" top="0.59055118110236227" bottom="0.98425196850393704" header="0.51181102362204722" footer="0.51181102362204722"/>
  <pageSetup paperSize="9" scale="56" fitToHeight="8" orientation="landscape" r:id="rId1"/>
  <headerFooter alignWithMargins="0">
    <oddFooter>&amp;L&amp;A</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0C99A3-77AA-40E0-B159-22A6552D83F5}">
  <sheetPr codeName="Feuil1"/>
  <dimension ref="A1:AD52"/>
  <sheetViews>
    <sheetView view="pageBreakPreview" zoomScale="60" zoomScaleNormal="55" workbookViewId="0">
      <selection activeCell="D7" sqref="D7"/>
    </sheetView>
  </sheetViews>
  <sheetFormatPr baseColWidth="10" defaultColWidth="0" defaultRowHeight="15" zeroHeight="1" x14ac:dyDescent="0.25"/>
  <cols>
    <col min="1" max="4" width="36.140625" customWidth="1"/>
    <col min="5" max="5" width="8.42578125" bestFit="1" customWidth="1"/>
    <col min="6" max="6" width="12.42578125" bestFit="1" customWidth="1"/>
    <col min="7" max="7" width="8.42578125" bestFit="1" customWidth="1"/>
    <col min="8" max="8" width="40.5703125" style="22" customWidth="1"/>
    <col min="9" max="9" width="8.42578125" bestFit="1" customWidth="1"/>
    <col min="10" max="10" width="40.5703125" customWidth="1"/>
    <col min="11" max="11" width="8.42578125" bestFit="1" customWidth="1"/>
    <col min="12" max="12" width="40.5703125" customWidth="1"/>
    <col min="13" max="13" width="8.42578125" bestFit="1" customWidth="1"/>
    <col min="14" max="14" width="40.5703125" style="22" customWidth="1"/>
    <col min="15" max="15" width="8.42578125" bestFit="1" customWidth="1"/>
    <col min="16" max="16" width="40.5703125" customWidth="1"/>
    <col min="17" max="17" width="8.85546875" customWidth="1"/>
    <col min="18" max="18" width="40.5703125" customWidth="1"/>
    <col min="19" max="24" width="19.140625" customWidth="1"/>
    <col min="25" max="25" width="4.42578125" bestFit="1" customWidth="1"/>
    <col min="26" max="26" width="10.85546875" customWidth="1"/>
    <col min="27" max="30" width="19.140625" customWidth="1"/>
    <col min="31" max="31" width="10.85546875" hidden="1" customWidth="1"/>
    <col min="32" max="16384" width="10.85546875" hidden="1"/>
  </cols>
  <sheetData>
    <row r="1" spans="1:30" x14ac:dyDescent="0.25">
      <c r="A1" s="213" t="s">
        <v>59</v>
      </c>
      <c r="B1" s="214"/>
      <c r="C1" s="214"/>
      <c r="D1" s="215"/>
      <c r="E1" s="219" t="s">
        <v>21</v>
      </c>
      <c r="F1" s="219"/>
      <c r="G1" s="219" t="s">
        <v>25</v>
      </c>
      <c r="H1" s="219"/>
      <c r="I1" s="219"/>
      <c r="J1" s="219"/>
      <c r="K1" s="219"/>
      <c r="L1" s="219"/>
      <c r="M1" s="219"/>
      <c r="N1" s="219"/>
      <c r="O1" s="219" t="s">
        <v>31</v>
      </c>
      <c r="P1" s="219"/>
      <c r="Q1" s="219" t="s">
        <v>48</v>
      </c>
      <c r="R1" s="219"/>
      <c r="S1" s="212" t="s">
        <v>38</v>
      </c>
      <c r="T1" s="212"/>
      <c r="U1" s="212"/>
      <c r="V1" s="212"/>
      <c r="W1" s="212"/>
      <c r="X1" s="212"/>
      <c r="Y1" s="212" t="s">
        <v>39</v>
      </c>
      <c r="Z1" s="212"/>
      <c r="AA1" s="212"/>
      <c r="AB1" s="212"/>
      <c r="AC1" s="212"/>
      <c r="AD1" s="212"/>
    </row>
    <row r="2" spans="1:30" ht="27.6" customHeight="1" x14ac:dyDescent="0.25">
      <c r="A2" s="216"/>
      <c r="B2" s="217"/>
      <c r="C2" s="217"/>
      <c r="D2" s="218"/>
      <c r="E2" s="220" t="s">
        <v>17</v>
      </c>
      <c r="F2" s="220" t="s">
        <v>9</v>
      </c>
      <c r="G2" s="221" t="s">
        <v>26</v>
      </c>
      <c r="H2" s="221"/>
      <c r="I2" s="221" t="s">
        <v>27</v>
      </c>
      <c r="J2" s="221"/>
      <c r="K2" s="221" t="s">
        <v>28</v>
      </c>
      <c r="L2" s="221"/>
      <c r="M2" s="221" t="s">
        <v>29</v>
      </c>
      <c r="N2" s="221"/>
      <c r="O2" s="220" t="s">
        <v>17</v>
      </c>
      <c r="P2" s="220" t="s">
        <v>4</v>
      </c>
      <c r="Q2" s="220" t="s">
        <v>17</v>
      </c>
      <c r="R2" s="220" t="s">
        <v>7</v>
      </c>
      <c r="S2" s="212"/>
      <c r="T2" s="212"/>
      <c r="U2" s="212"/>
      <c r="V2" s="212"/>
      <c r="W2" s="212"/>
      <c r="X2" s="212"/>
      <c r="Y2" s="212"/>
      <c r="Z2" s="212"/>
      <c r="AA2" s="212"/>
      <c r="AB2" s="212"/>
      <c r="AC2" s="212"/>
      <c r="AD2" s="212"/>
    </row>
    <row r="3" spans="1:30" x14ac:dyDescent="0.25">
      <c r="A3" s="142" t="s">
        <v>55</v>
      </c>
      <c r="B3" s="142" t="s">
        <v>56</v>
      </c>
      <c r="C3" s="142" t="s">
        <v>57</v>
      </c>
      <c r="D3" s="142" t="s">
        <v>58</v>
      </c>
      <c r="E3" s="220"/>
      <c r="F3" s="220"/>
      <c r="G3" s="143" t="s">
        <v>17</v>
      </c>
      <c r="H3" s="144" t="s">
        <v>30</v>
      </c>
      <c r="I3" s="143" t="s">
        <v>17</v>
      </c>
      <c r="J3" s="143" t="s">
        <v>30</v>
      </c>
      <c r="K3" s="143" t="s">
        <v>17</v>
      </c>
      <c r="L3" s="143" t="s">
        <v>30</v>
      </c>
      <c r="M3" s="143" t="s">
        <v>17</v>
      </c>
      <c r="N3" s="144" t="s">
        <v>30</v>
      </c>
      <c r="O3" s="220"/>
      <c r="P3" s="220"/>
      <c r="Q3" s="220"/>
      <c r="R3" s="220"/>
      <c r="S3" s="212"/>
      <c r="T3" s="212"/>
      <c r="U3" s="212"/>
      <c r="V3" s="212"/>
      <c r="W3" s="212"/>
      <c r="X3" s="212"/>
      <c r="Y3" s="212"/>
      <c r="Z3" s="212"/>
      <c r="AA3" s="212"/>
      <c r="AB3" s="212"/>
      <c r="AC3" s="212"/>
      <c r="AD3" s="212"/>
    </row>
    <row r="4" spans="1:30" ht="45" x14ac:dyDescent="0.25">
      <c r="A4" t="s">
        <v>60</v>
      </c>
      <c r="B4" t="s">
        <v>61</v>
      </c>
      <c r="C4" s="22" t="s">
        <v>62</v>
      </c>
      <c r="D4" s="22" t="s">
        <v>63</v>
      </c>
      <c r="E4" s="14">
        <v>1</v>
      </c>
      <c r="F4" s="31" t="s">
        <v>22</v>
      </c>
      <c r="G4" s="14">
        <v>1</v>
      </c>
      <c r="H4" s="32" t="s">
        <v>43</v>
      </c>
      <c r="I4" s="14">
        <v>1</v>
      </c>
      <c r="J4" s="32" t="s">
        <v>89</v>
      </c>
      <c r="K4" s="14">
        <v>1</v>
      </c>
      <c r="L4" s="32" t="s">
        <v>78</v>
      </c>
      <c r="M4" s="14">
        <v>1</v>
      </c>
      <c r="N4" s="32" t="s">
        <v>41</v>
      </c>
      <c r="O4" s="15">
        <v>1</v>
      </c>
      <c r="P4" s="33" t="s">
        <v>82</v>
      </c>
      <c r="Q4" s="15">
        <v>1</v>
      </c>
      <c r="R4" s="33" t="s">
        <v>83</v>
      </c>
      <c r="S4" s="210" t="s">
        <v>9</v>
      </c>
      <c r="T4" s="18">
        <v>4</v>
      </c>
      <c r="U4" s="19">
        <v>2</v>
      </c>
      <c r="V4" s="20">
        <v>3</v>
      </c>
      <c r="W4" s="21">
        <v>4</v>
      </c>
      <c r="X4" s="21">
        <v>4</v>
      </c>
      <c r="Y4" s="210" t="s">
        <v>0</v>
      </c>
      <c r="Z4" s="18">
        <v>4</v>
      </c>
      <c r="AA4" s="4">
        <v>1</v>
      </c>
      <c r="AB4" s="3">
        <v>1</v>
      </c>
      <c r="AC4" s="2">
        <v>2</v>
      </c>
      <c r="AD4" s="2">
        <v>2</v>
      </c>
    </row>
    <row r="5" spans="1:30" ht="75" x14ac:dyDescent="0.25">
      <c r="A5" t="s">
        <v>64</v>
      </c>
      <c r="B5" t="s">
        <v>65</v>
      </c>
      <c r="C5" s="22" t="s">
        <v>66</v>
      </c>
      <c r="D5" s="22" t="s">
        <v>67</v>
      </c>
      <c r="E5" s="16">
        <v>2</v>
      </c>
      <c r="F5" s="31" t="s">
        <v>33</v>
      </c>
      <c r="G5" s="16">
        <v>2</v>
      </c>
      <c r="H5" s="32" t="s">
        <v>44</v>
      </c>
      <c r="I5" s="16">
        <v>2</v>
      </c>
      <c r="J5" s="32" t="s">
        <v>134</v>
      </c>
      <c r="K5" s="16">
        <v>2</v>
      </c>
      <c r="L5" s="32" t="s">
        <v>90</v>
      </c>
      <c r="M5" s="16">
        <v>2</v>
      </c>
      <c r="N5" s="32" t="s">
        <v>91</v>
      </c>
      <c r="O5" s="17">
        <v>2</v>
      </c>
      <c r="P5" s="33" t="s">
        <v>81</v>
      </c>
      <c r="Q5" s="17">
        <v>2</v>
      </c>
      <c r="R5" s="33" t="s">
        <v>47</v>
      </c>
      <c r="S5" s="210"/>
      <c r="T5" s="18">
        <v>3</v>
      </c>
      <c r="U5" s="9">
        <v>2</v>
      </c>
      <c r="V5" s="1">
        <v>2</v>
      </c>
      <c r="W5" s="2">
        <v>3</v>
      </c>
      <c r="X5" s="3">
        <v>4</v>
      </c>
      <c r="Y5" s="210"/>
      <c r="Z5" s="18">
        <v>3</v>
      </c>
      <c r="AA5" s="4">
        <v>1</v>
      </c>
      <c r="AB5" s="3">
        <v>1</v>
      </c>
      <c r="AC5" s="2">
        <v>2</v>
      </c>
      <c r="AD5" s="2">
        <v>2</v>
      </c>
    </row>
    <row r="6" spans="1:30" ht="105" x14ac:dyDescent="0.25">
      <c r="A6" t="s">
        <v>68</v>
      </c>
      <c r="B6" t="s">
        <v>69</v>
      </c>
      <c r="C6" s="22" t="s">
        <v>70</v>
      </c>
      <c r="D6" s="22"/>
      <c r="E6" s="17">
        <v>3</v>
      </c>
      <c r="F6" s="31" t="s">
        <v>23</v>
      </c>
      <c r="G6" s="17">
        <v>3</v>
      </c>
      <c r="H6" s="32" t="s">
        <v>45</v>
      </c>
      <c r="I6" s="17">
        <v>3</v>
      </c>
      <c r="J6" s="32" t="s">
        <v>133</v>
      </c>
      <c r="K6" s="17">
        <v>3</v>
      </c>
      <c r="L6" s="32" t="s">
        <v>131</v>
      </c>
      <c r="M6" s="17">
        <v>3</v>
      </c>
      <c r="N6" s="32" t="s">
        <v>42</v>
      </c>
      <c r="O6" s="16">
        <v>3</v>
      </c>
      <c r="P6" s="33" t="s">
        <v>80</v>
      </c>
      <c r="Q6" s="16">
        <v>3</v>
      </c>
      <c r="R6" s="33" t="s">
        <v>84</v>
      </c>
      <c r="S6" s="210"/>
      <c r="T6" s="18">
        <v>2</v>
      </c>
      <c r="U6" s="6">
        <v>1</v>
      </c>
      <c r="V6" s="1">
        <v>2</v>
      </c>
      <c r="W6" s="1">
        <v>2</v>
      </c>
      <c r="X6" s="2">
        <v>3</v>
      </c>
      <c r="Y6" s="210"/>
      <c r="Z6" s="18">
        <v>2</v>
      </c>
      <c r="AA6" s="34">
        <v>4</v>
      </c>
      <c r="AB6" s="12">
        <v>4</v>
      </c>
      <c r="AC6" s="1">
        <v>3</v>
      </c>
      <c r="AD6" s="1">
        <v>3</v>
      </c>
    </row>
    <row r="7" spans="1:30" ht="90" x14ac:dyDescent="0.25">
      <c r="A7" t="s">
        <v>71</v>
      </c>
      <c r="B7" t="s">
        <v>72</v>
      </c>
      <c r="C7" s="22" t="s">
        <v>73</v>
      </c>
      <c r="D7" s="22"/>
      <c r="E7" s="15">
        <v>4</v>
      </c>
      <c r="F7" s="31" t="s">
        <v>24</v>
      </c>
      <c r="G7" s="15">
        <v>4</v>
      </c>
      <c r="H7" s="32" t="s">
        <v>46</v>
      </c>
      <c r="I7" s="15">
        <v>4</v>
      </c>
      <c r="J7" s="22" t="s">
        <v>135</v>
      </c>
      <c r="K7" s="15">
        <v>4</v>
      </c>
      <c r="L7" s="32" t="s">
        <v>132</v>
      </c>
      <c r="M7" s="15">
        <v>4</v>
      </c>
      <c r="N7" s="32" t="s">
        <v>92</v>
      </c>
      <c r="O7" s="14">
        <v>4</v>
      </c>
      <c r="P7" s="33" t="s">
        <v>79</v>
      </c>
      <c r="Q7" s="14">
        <v>4</v>
      </c>
      <c r="R7" s="33" t="s">
        <v>85</v>
      </c>
      <c r="S7" s="210"/>
      <c r="T7" s="18">
        <v>1</v>
      </c>
      <c r="U7" s="10">
        <v>1</v>
      </c>
      <c r="V7" s="7">
        <v>1</v>
      </c>
      <c r="W7" s="8">
        <v>2</v>
      </c>
      <c r="X7" s="11">
        <v>3</v>
      </c>
      <c r="Y7" s="210"/>
      <c r="Z7" s="18">
        <v>1</v>
      </c>
      <c r="AA7" s="35">
        <v>4</v>
      </c>
      <c r="AB7" s="13">
        <v>4</v>
      </c>
      <c r="AC7" s="8">
        <v>3</v>
      </c>
      <c r="AD7" s="8">
        <v>3</v>
      </c>
    </row>
    <row r="8" spans="1:30" x14ac:dyDescent="0.25">
      <c r="A8" t="s">
        <v>74</v>
      </c>
      <c r="B8" t="s">
        <v>86</v>
      </c>
      <c r="C8" t="s">
        <v>75</v>
      </c>
      <c r="D8" s="22"/>
      <c r="T8" s="5"/>
      <c r="U8" s="18">
        <v>1</v>
      </c>
      <c r="V8" s="18">
        <v>2</v>
      </c>
      <c r="W8" s="18">
        <v>3</v>
      </c>
      <c r="X8" s="18">
        <v>4</v>
      </c>
      <c r="Z8" s="5"/>
      <c r="AA8" s="18">
        <v>1</v>
      </c>
      <c r="AB8" s="18">
        <v>2</v>
      </c>
      <c r="AC8" s="18">
        <v>3</v>
      </c>
      <c r="AD8" s="18">
        <v>4</v>
      </c>
    </row>
    <row r="9" spans="1:30" x14ac:dyDescent="0.25">
      <c r="A9" t="s">
        <v>76</v>
      </c>
      <c r="C9" t="s">
        <v>77</v>
      </c>
      <c r="D9" s="22"/>
      <c r="U9" s="211" t="s">
        <v>3</v>
      </c>
      <c r="V9" s="211"/>
      <c r="W9" s="211"/>
      <c r="X9" s="211"/>
      <c r="AA9" s="211" t="s">
        <v>4</v>
      </c>
      <c r="AB9" s="211"/>
      <c r="AC9" s="211"/>
      <c r="AD9" s="211"/>
    </row>
    <row r="10" spans="1:30" ht="378.6" customHeight="1" x14ac:dyDescent="0.25"/>
    <row r="11" spans="1:30" ht="378.6" customHeight="1" x14ac:dyDescent="0.25"/>
    <row r="12" spans="1:30" ht="378.6" customHeight="1" x14ac:dyDescent="0.25"/>
    <row r="13" spans="1:30" ht="378.6" customHeight="1" x14ac:dyDescent="0.25"/>
    <row r="14" spans="1:30" ht="378.6" customHeight="1" x14ac:dyDescent="0.25"/>
    <row r="15" spans="1:30" ht="378.6" customHeight="1" x14ac:dyDescent="0.25"/>
    <row r="16" spans="1:30" ht="378.6" customHeight="1" x14ac:dyDescent="0.25"/>
    <row r="17" ht="378.6" customHeight="1" x14ac:dyDescent="0.25"/>
    <row r="18" ht="378.6" customHeight="1" x14ac:dyDescent="0.25"/>
    <row r="19" ht="378.6" customHeight="1" x14ac:dyDescent="0.25"/>
    <row r="20" ht="378.6" customHeight="1" x14ac:dyDescent="0.25"/>
    <row r="21" ht="378.6" customHeight="1" x14ac:dyDescent="0.25"/>
    <row r="22" ht="378.6" customHeight="1" x14ac:dyDescent="0.25"/>
    <row r="23" ht="378.6" customHeight="1" x14ac:dyDescent="0.25"/>
    <row r="24" ht="378.6" customHeight="1" x14ac:dyDescent="0.25"/>
    <row r="25" x14ac:dyDescent="0.25"/>
    <row r="26" x14ac:dyDescent="0.25"/>
    <row r="27" x14ac:dyDescent="0.25"/>
    <row r="28" x14ac:dyDescent="0.25"/>
    <row r="29" x14ac:dyDescent="0.25"/>
    <row r="30" x14ac:dyDescent="0.25"/>
    <row r="31" x14ac:dyDescent="0.25"/>
    <row r="32" x14ac:dyDescent="0.25"/>
    <row r="33" x14ac:dyDescent="0.25"/>
    <row r="34" x14ac:dyDescent="0.25"/>
    <row r="35" x14ac:dyDescent="0.25"/>
    <row r="36" x14ac:dyDescent="0.25"/>
    <row r="37" x14ac:dyDescent="0.25"/>
    <row r="38" x14ac:dyDescent="0.25"/>
    <row r="39" x14ac:dyDescent="0.25"/>
    <row r="40" x14ac:dyDescent="0.25"/>
    <row r="41" x14ac:dyDescent="0.25"/>
    <row r="42" x14ac:dyDescent="0.25"/>
    <row r="43" x14ac:dyDescent="0.25"/>
    <row r="44" x14ac:dyDescent="0.25"/>
    <row r="45" x14ac:dyDescent="0.25"/>
    <row r="46" x14ac:dyDescent="0.25"/>
    <row r="47" x14ac:dyDescent="0.25"/>
    <row r="48" x14ac:dyDescent="0.25"/>
    <row r="49" x14ac:dyDescent="0.25"/>
    <row r="50" x14ac:dyDescent="0.25"/>
    <row r="51" x14ac:dyDescent="0.25"/>
    <row r="52" x14ac:dyDescent="0.25"/>
  </sheetData>
  <mergeCells count="21">
    <mergeCell ref="A1:D2"/>
    <mergeCell ref="Q1:R1"/>
    <mergeCell ref="Q2:Q3"/>
    <mergeCell ref="R2:R3"/>
    <mergeCell ref="E1:F1"/>
    <mergeCell ref="E2:E3"/>
    <mergeCell ref="F2:F3"/>
    <mergeCell ref="G2:H2"/>
    <mergeCell ref="I2:J2"/>
    <mergeCell ref="M2:N2"/>
    <mergeCell ref="G1:N1"/>
    <mergeCell ref="O1:P1"/>
    <mergeCell ref="O2:O3"/>
    <mergeCell ref="P2:P3"/>
    <mergeCell ref="K2:L2"/>
    <mergeCell ref="S4:S7"/>
    <mergeCell ref="U9:X9"/>
    <mergeCell ref="S1:X3"/>
    <mergeCell ref="Y1:AD3"/>
    <mergeCell ref="Y4:Y7"/>
    <mergeCell ref="AA9:AD9"/>
  </mergeCells>
  <conditionalFormatting sqref="F2">
    <cfRule type="cellIs" dxfId="43" priority="53" operator="equal">
      <formula>4</formula>
    </cfRule>
    <cfRule type="cellIs" dxfId="42" priority="54" operator="equal">
      <formula>3</formula>
    </cfRule>
    <cfRule type="cellIs" dxfId="41" priority="55" operator="equal">
      <formula>2</formula>
    </cfRule>
    <cfRule type="cellIs" dxfId="40" priority="56" operator="equal">
      <formula>1</formula>
    </cfRule>
  </conditionalFormatting>
  <conditionalFormatting sqref="E2">
    <cfRule type="cellIs" dxfId="39" priority="49" operator="equal">
      <formula>4</formula>
    </cfRule>
    <cfRule type="cellIs" dxfId="38" priority="50" operator="equal">
      <formula>3</formula>
    </cfRule>
    <cfRule type="cellIs" dxfId="37" priority="51" operator="equal">
      <formula>2</formula>
    </cfRule>
    <cfRule type="cellIs" dxfId="36" priority="52" operator="equal">
      <formula>1</formula>
    </cfRule>
  </conditionalFormatting>
  <conditionalFormatting sqref="P2">
    <cfRule type="cellIs" dxfId="35" priority="45" operator="equal">
      <formula>4</formula>
    </cfRule>
    <cfRule type="cellIs" dxfId="34" priority="46" operator="equal">
      <formula>3</formula>
    </cfRule>
    <cfRule type="cellIs" dxfId="33" priority="47" operator="equal">
      <formula>2</formula>
    </cfRule>
    <cfRule type="cellIs" dxfId="32" priority="48" operator="equal">
      <formula>1</formula>
    </cfRule>
  </conditionalFormatting>
  <conditionalFormatting sqref="O2">
    <cfRule type="cellIs" dxfId="31" priority="41" operator="equal">
      <formula>4</formula>
    </cfRule>
    <cfRule type="cellIs" dxfId="30" priority="42" operator="equal">
      <formula>3</formula>
    </cfRule>
    <cfRule type="cellIs" dxfId="29" priority="43" operator="equal">
      <formula>2</formula>
    </cfRule>
    <cfRule type="cellIs" dxfId="28" priority="44" operator="equal">
      <formula>1</formula>
    </cfRule>
  </conditionalFormatting>
  <conditionalFormatting sqref="R2">
    <cfRule type="cellIs" dxfId="27" priority="37" operator="equal">
      <formula>4</formula>
    </cfRule>
    <cfRule type="cellIs" dxfId="26" priority="38" operator="equal">
      <formula>3</formula>
    </cfRule>
    <cfRule type="cellIs" dxfId="25" priority="39" operator="equal">
      <formula>2</formula>
    </cfRule>
    <cfRule type="cellIs" dxfId="24" priority="40" operator="equal">
      <formula>1</formula>
    </cfRule>
  </conditionalFormatting>
  <conditionalFormatting sqref="Q2">
    <cfRule type="cellIs" dxfId="23" priority="33" operator="equal">
      <formula>4</formula>
    </cfRule>
    <cfRule type="cellIs" dxfId="22" priority="34" operator="equal">
      <formula>3</formula>
    </cfRule>
    <cfRule type="cellIs" dxfId="21" priority="35" operator="equal">
      <formula>2</formula>
    </cfRule>
    <cfRule type="cellIs" dxfId="20" priority="36" operator="equal">
      <formula>1</formula>
    </cfRule>
  </conditionalFormatting>
  <conditionalFormatting sqref="B3:D3">
    <cfRule type="cellIs" dxfId="19" priority="13" operator="equal">
      <formula>4</formula>
    </cfRule>
    <cfRule type="cellIs" dxfId="18" priority="14" operator="equal">
      <formula>3</formula>
    </cfRule>
    <cfRule type="cellIs" dxfId="17" priority="15" operator="equal">
      <formula>2</formula>
    </cfRule>
    <cfRule type="cellIs" dxfId="16" priority="16" operator="equal">
      <formula>1</formula>
    </cfRule>
  </conditionalFormatting>
  <conditionalFormatting sqref="A3">
    <cfRule type="cellIs" dxfId="15" priority="17" operator="equal">
      <formula>4</formula>
    </cfRule>
    <cfRule type="cellIs" dxfId="14" priority="18" operator="equal">
      <formula>3</formula>
    </cfRule>
    <cfRule type="cellIs" dxfId="13" priority="19" operator="equal">
      <formula>2</formula>
    </cfRule>
    <cfRule type="cellIs" dxfId="12" priority="20" operator="equal">
      <formula>1</formula>
    </cfRule>
  </conditionalFormatting>
  <conditionalFormatting sqref="F4:F7">
    <cfRule type="cellIs" dxfId="11" priority="9" operator="equal">
      <formula>4</formula>
    </cfRule>
    <cfRule type="cellIs" dxfId="10" priority="10" operator="equal">
      <formula>3</formula>
    </cfRule>
    <cfRule type="cellIs" dxfId="9" priority="11" operator="equal">
      <formula>2</formula>
    </cfRule>
    <cfRule type="cellIs" dxfId="8" priority="12" operator="equal">
      <formula>1</formula>
    </cfRule>
  </conditionalFormatting>
  <conditionalFormatting sqref="P4:P7">
    <cfRule type="cellIs" dxfId="7" priority="5" operator="equal">
      <formula>4</formula>
    </cfRule>
    <cfRule type="cellIs" dxfId="6" priority="6" operator="equal">
      <formula>3</formula>
    </cfRule>
    <cfRule type="cellIs" dxfId="5" priority="7" operator="equal">
      <formula>2</formula>
    </cfRule>
    <cfRule type="cellIs" dxfId="4" priority="8" operator="equal">
      <formula>1</formula>
    </cfRule>
  </conditionalFormatting>
  <conditionalFormatting sqref="R4:R7">
    <cfRule type="cellIs" dxfId="3" priority="1" operator="equal">
      <formula>4</formula>
    </cfRule>
    <cfRule type="cellIs" dxfId="2" priority="2" operator="equal">
      <formula>3</formula>
    </cfRule>
    <cfRule type="cellIs" dxfId="1" priority="3" operator="equal">
      <formula>2</formula>
    </cfRule>
    <cfRule type="cellIs" dxfId="0" priority="4" operator="equal">
      <formula>1</formula>
    </cfRule>
  </conditionalFormatting>
  <pageMargins left="0.70866141732283472" right="0.70866141732283472" top="0.74803149606299213" bottom="0.74803149606299213" header="0.31496062992125984" footer="0.31496062992125984"/>
  <pageSetup paperSize="9" scale="41" orientation="portrait" horizontalDpi="300" verticalDpi="300" r:id="rId1"/>
  <headerFooter>
    <oddFooter>&amp;C&amp;A&amp;R&amp;P/&amp;N</oddFooter>
  </headerFooter>
  <colBreaks count="2" manualBreakCount="2">
    <brk id="14" max="8" man="1"/>
    <brk id="19" max="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36</vt:i4>
      </vt:variant>
    </vt:vector>
  </HeadingPairs>
  <TitlesOfParts>
    <vt:vector size="41" baseType="lpstr">
      <vt:lpstr>Sommaire</vt:lpstr>
      <vt:lpstr>Lisez-moi</vt:lpstr>
      <vt:lpstr>Grille des risques</vt:lpstr>
      <vt:lpstr>Synthèse </vt:lpstr>
      <vt:lpstr>Paramètres</vt:lpstr>
      <vt:lpstr>Barème_Prio</vt:lpstr>
      <vt:lpstr>Barème_RB</vt:lpstr>
      <vt:lpstr>DataImpact_brut</vt:lpstr>
      <vt:lpstr>DataMaitrise</vt:lpstr>
      <vt:lpstr>DataProba_brut</vt:lpstr>
      <vt:lpstr>DataRef</vt:lpstr>
      <vt:lpstr>DataRisk_brut</vt:lpstr>
      <vt:lpstr>Evaluation_maitrise</vt:lpstr>
      <vt:lpstr>FINANCIERS</vt:lpstr>
      <vt:lpstr>Impact_brut</vt:lpstr>
      <vt:lpstr>'Grille des risques'!Impression_des_titres</vt:lpstr>
      <vt:lpstr>OPERATIONNELS</vt:lpstr>
      <vt:lpstr>ParamImpact_Finance</vt:lpstr>
      <vt:lpstr>ParamImpact_FinanceScore</vt:lpstr>
      <vt:lpstr>ParamImpact_Image</vt:lpstr>
      <vt:lpstr>ParamImpact_ImageScore</vt:lpstr>
      <vt:lpstr>ParamImpact_Juri</vt:lpstr>
      <vt:lpstr>ParamImpact_JuriScore</vt:lpstr>
      <vt:lpstr>ParamImpact_Sante</vt:lpstr>
      <vt:lpstr>ParamImpact_SanteScore</vt:lpstr>
      <vt:lpstr>ParamMaitrise</vt:lpstr>
      <vt:lpstr>ParamMaitriseScore</vt:lpstr>
      <vt:lpstr>ParamPrio</vt:lpstr>
      <vt:lpstr>ParamPrioScore</vt:lpstr>
      <vt:lpstr>ParamProba</vt:lpstr>
      <vt:lpstr>ParamProbaScore</vt:lpstr>
      <vt:lpstr>PERILS</vt:lpstr>
      <vt:lpstr>Priorite_traitement</vt:lpstr>
      <vt:lpstr>Probabilite_brute</vt:lpstr>
      <vt:lpstr>Risque_brut</vt:lpstr>
      <vt:lpstr>STRATEGIQUES</vt:lpstr>
      <vt:lpstr>'Grille des risques'!Zone_d_impression</vt:lpstr>
      <vt:lpstr>'Lisez-moi'!Zone_d_impression</vt:lpstr>
      <vt:lpstr>Paramètres!Zone_d_impression</vt:lpstr>
      <vt:lpstr>Sommaire!Zone_d_impression</vt:lpstr>
      <vt:lpstr>'Synthèse '!Zone_d_impression</vt:lpstr>
    </vt:vector>
  </TitlesOfParts>
  <Manager>Caroline THIBAULT</Manager>
  <Company>FOPH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Cartographie Contrôle Interne</dc:title>
  <dc:subject>Grille des risques et cotation</dc:subject>
  <dc:creator/>
  <dc:description>Cartographie établie au premier semestre 2021</dc:description>
  <cp:lastModifiedBy>Caroline THIBAULT</cp:lastModifiedBy>
  <cp:lastPrinted>2021-05-25T13:05:08Z</cp:lastPrinted>
  <dcterms:created xsi:type="dcterms:W3CDTF">2011-06-13T15:11:01Z</dcterms:created>
  <dcterms:modified xsi:type="dcterms:W3CDTF">2025-05-21T10:30:39Z</dcterms:modified>
</cp:coreProperties>
</file>